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HP\Desktop\urad\projekty\2021\cesty\VO_Ziarska_Razusa\Vysvetlovanie\"/>
    </mc:Choice>
  </mc:AlternateContent>
  <xr:revisionPtr revIDLastSave="0" documentId="8_{04AFE120-E0B6-4F39-91EC-A2937BC92B3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kapitulácia stavby" sheetId="1" r:id="rId1"/>
    <sheet name="400.11 - Zóna M.Rázusa" sheetId="2" r:id="rId2"/>
  </sheets>
  <definedNames>
    <definedName name="_xlnm._FilterDatabase" localSheetId="1" hidden="1">'400.11 - Zóna M.Rázusa'!$C$120:$K$147</definedName>
    <definedName name="_xlnm.Print_Titles" localSheetId="1">'400.11 - Zóna M.Rázusa'!$120:$120</definedName>
    <definedName name="_xlnm.Print_Titles" localSheetId="0">'Rekapitulácia stavby'!$92:$92</definedName>
    <definedName name="_xlnm.Print_Area" localSheetId="1">'400.11 - Zóna M.Rázusa'!$C$4:$J$76,'400.11 - Zóna M.Rázusa'!$C$82:$J$102,'400.11 - Zóna M.Rázusa'!$C$108:$J$147</definedName>
    <definedName name="_xlnm.Print_Area" localSheetId="0">'Rekapitulácia stavby'!$D$4:$AO$76,'Rekapitulácia stavby'!$C$82:$AQ$96</definedName>
  </definedNames>
  <calcPr calcId="181029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147" i="2"/>
  <c r="BH147" i="2"/>
  <c r="BG147" i="2"/>
  <c r="BE147" i="2"/>
  <c r="T147" i="2"/>
  <c r="T146" i="2" s="1"/>
  <c r="R147" i="2"/>
  <c r="R146" i="2"/>
  <c r="P147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J118" i="2"/>
  <c r="J117" i="2"/>
  <c r="F117" i="2"/>
  <c r="F115" i="2"/>
  <c r="E113" i="2"/>
  <c r="J92" i="2"/>
  <c r="J91" i="2"/>
  <c r="F91" i="2"/>
  <c r="F89" i="2"/>
  <c r="E87" i="2"/>
  <c r="J18" i="2"/>
  <c r="E18" i="2"/>
  <c r="F92" i="2" s="1"/>
  <c r="J17" i="2"/>
  <c r="J12" i="2"/>
  <c r="J115" i="2"/>
  <c r="E7" i="2"/>
  <c r="E111" i="2"/>
  <c r="L90" i="1"/>
  <c r="AM90" i="1"/>
  <c r="AM89" i="1"/>
  <c r="L89" i="1"/>
  <c r="AM87" i="1"/>
  <c r="L87" i="1"/>
  <c r="L85" i="1"/>
  <c r="L84" i="1"/>
  <c r="BK147" i="2"/>
  <c r="J147" i="2"/>
  <c r="BK145" i="2"/>
  <c r="J145" i="2"/>
  <c r="BK144" i="2"/>
  <c r="J144" i="2"/>
  <c r="BK143" i="2"/>
  <c r="BK142" i="2"/>
  <c r="J141" i="2"/>
  <c r="J140" i="2"/>
  <c r="BK139" i="2"/>
  <c r="BK137" i="2"/>
  <c r="J136" i="2"/>
  <c r="J135" i="2"/>
  <c r="BK134" i="2"/>
  <c r="J133" i="2"/>
  <c r="BK132" i="2"/>
  <c r="J131" i="2"/>
  <c r="J129" i="2"/>
  <c r="J128" i="2"/>
  <c r="BK127" i="2"/>
  <c r="J126" i="2"/>
  <c r="BK125" i="2"/>
  <c r="BK124" i="2"/>
  <c r="J143" i="2"/>
  <c r="J142" i="2"/>
  <c r="BK141" i="2"/>
  <c r="BK140" i="2"/>
  <c r="J139" i="2"/>
  <c r="J137" i="2"/>
  <c r="BK136" i="2"/>
  <c r="BK135" i="2"/>
  <c r="J134" i="2"/>
  <c r="BK133" i="2"/>
  <c r="J132" i="2"/>
  <c r="BK131" i="2"/>
  <c r="BK129" i="2"/>
  <c r="BK128" i="2"/>
  <c r="J127" i="2"/>
  <c r="BK126" i="2"/>
  <c r="J125" i="2"/>
  <c r="J124" i="2"/>
  <c r="AS94" i="1"/>
  <c r="BK123" i="2" l="1"/>
  <c r="J123" i="2" s="1"/>
  <c r="J98" i="2" s="1"/>
  <c r="P123" i="2"/>
  <c r="R123" i="2"/>
  <c r="T123" i="2"/>
  <c r="BK130" i="2"/>
  <c r="J130" i="2" s="1"/>
  <c r="J99" i="2" s="1"/>
  <c r="P130" i="2"/>
  <c r="R130" i="2"/>
  <c r="T130" i="2"/>
  <c r="BK138" i="2"/>
  <c r="J138" i="2" s="1"/>
  <c r="J100" i="2" s="1"/>
  <c r="P138" i="2"/>
  <c r="R138" i="2"/>
  <c r="T138" i="2"/>
  <c r="J89" i="2"/>
  <c r="F118" i="2"/>
  <c r="BF126" i="2"/>
  <c r="BF128" i="2"/>
  <c r="BF129" i="2"/>
  <c r="BF133" i="2"/>
  <c r="BF136" i="2"/>
  <c r="BF141" i="2"/>
  <c r="BF142" i="2"/>
  <c r="E85" i="2"/>
  <c r="BF124" i="2"/>
  <c r="BF125" i="2"/>
  <c r="BF127" i="2"/>
  <c r="BF131" i="2"/>
  <c r="BF132" i="2"/>
  <c r="BF134" i="2"/>
  <c r="BF135" i="2"/>
  <c r="BF137" i="2"/>
  <c r="BF139" i="2"/>
  <c r="BF140" i="2"/>
  <c r="BF143" i="2"/>
  <c r="BF144" i="2"/>
  <c r="BF145" i="2"/>
  <c r="BF147" i="2"/>
  <c r="BK146" i="2"/>
  <c r="J146" i="2" s="1"/>
  <c r="J101" i="2" s="1"/>
  <c r="F35" i="2"/>
  <c r="BB95" i="1"/>
  <c r="BB94" i="1" s="1"/>
  <c r="W31" i="1" s="1"/>
  <c r="J33" i="2"/>
  <c r="AV95" i="1"/>
  <c r="F37" i="2"/>
  <c r="BD95" i="1"/>
  <c r="BD94" i="1" s="1"/>
  <c r="W33" i="1" s="1"/>
  <c r="F33" i="2"/>
  <c r="AZ95" i="1"/>
  <c r="AZ94" i="1" s="1"/>
  <c r="W29" i="1" s="1"/>
  <c r="F36" i="2"/>
  <c r="BC95" i="1"/>
  <c r="BC94" i="1" s="1"/>
  <c r="W32" i="1" s="1"/>
  <c r="R122" i="2" l="1"/>
  <c r="R121" i="2"/>
  <c r="T122" i="2"/>
  <c r="T121" i="2" s="1"/>
  <c r="P122" i="2"/>
  <c r="P121" i="2" s="1"/>
  <c r="AU95" i="1" s="1"/>
  <c r="AU94" i="1" s="1"/>
  <c r="BK122" i="2"/>
  <c r="J122" i="2"/>
  <c r="J97" i="2" s="1"/>
  <c r="AV94" i="1"/>
  <c r="AK29" i="1"/>
  <c r="J34" i="2"/>
  <c r="AW95" i="1" s="1"/>
  <c r="AT95" i="1" s="1"/>
  <c r="AY94" i="1"/>
  <c r="AX94" i="1"/>
  <c r="F34" i="2"/>
  <c r="BA95" i="1"/>
  <c r="BA94" i="1" s="1"/>
  <c r="W30" i="1" s="1"/>
  <c r="BK121" i="2" l="1"/>
  <c r="J121" i="2"/>
  <c r="J96" i="2" s="1"/>
  <c r="AW94" i="1"/>
  <c r="AK30" i="1" s="1"/>
  <c r="AT94" i="1" l="1"/>
  <c r="J30" i="2"/>
  <c r="AG95" i="1"/>
  <c r="AN95" i="1"/>
  <c r="J39" i="2" l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<sst xmlns="http://schemas.openxmlformats.org/spreadsheetml/2006/main" count="580" uniqueCount="206">
  <si>
    <t>Export Komplet</t>
  </si>
  <si>
    <t/>
  </si>
  <si>
    <t>2.0</t>
  </si>
  <si>
    <t>ZAMOK</t>
  </si>
  <si>
    <t>False</t>
  </si>
  <si>
    <t>{2349d285-6d9a-434a-9ba7-46df3a53adec}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</si>
  <si>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</si>
  <si>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</si>
  <si>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</si>
  <si>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</si>
  <si>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</si>
  <si>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</si>
  <si>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400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</si>
  <si>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</si>
  <si>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</si>
  <si>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Obec Nedožery Brezany - Obnova miestnej komunikácie M. Rázusa</t>
  </si>
  <si>
    <t>JKSO:</t>
  </si>
  <si>
    <t>KS:</t>
  </si>
  <si>
    <t>Miesto:</t>
  </si>
  <si>
    <t xml:space="preserve"> </t>
  </si>
  <si>
    <t>Dátum:</t>
  </si>
  <si>
    <t>26. 5. 2021</t>
  </si>
  <si>
    <t>Objednávateľ:</t>
  </si>
  <si>
    <t>IČO:</t>
  </si>
  <si>
    <t>Obec Nedožery-Brezany</t>
  </si>
  <si>
    <t>IČ DPH:</t>
  </si>
  <si>
    <t>Zhotoviteľ:</t>
  </si>
  <si>
    <t>Vyplň údaj</t>
  </si>
  <si>
    <t>Projektant:</t>
  </si>
  <si>
    <t>HYCOPROJEKT, a.s.</t>
  </si>
  <si>
    <t>True</t>
  </si>
  <si>
    <t>Spracovateľ:</t>
  </si>
  <si>
    <t>Ing.R.Krčmárik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</si>
  <si>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</si>
  <si>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</si>
  <si>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</si>
  <si>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</si>
  <si>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</si>
  <si>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</si>
  <si>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</si>
  <si>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</si>
  <si>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</si>
  <si>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</si>
  <si>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</si>
  <si>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</si>
  <si>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</si>
  <si>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</si>
  <si>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</si>
  <si>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</si>
  <si>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</si>
  <si>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</si>
  <si>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</si>
  <si>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</si>
  <si>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</si>
  <si>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</si>
  <si>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</si>
  <si>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</si>
  <si>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</si>
  <si>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</si>
  <si>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</si>
  <si>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</si>
  <si>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</si>
  <si>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</si>
  <si>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</si>
  <si>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</si>
  <si>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</si>
  <si>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</si>
  <si>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</si>
  <si>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</si>
  <si>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</si>
  <si>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</si>
  <si>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</si>
  <si>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</si>
  <si>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</si>
  <si>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</si>
  <si>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</si>
  <si>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</si>
  <si>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</si>
  <si>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</si>
  <si>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400.11</t>
  </si>
  <si>
    <t>Zóna M.Rázusa</t>
  </si>
  <si>
    <t>STA</t>
  </si>
  <si>
    <t>1</t>
  </si>
  <si>
    <t>{13f6a000-e5a9-45a6-b0c0-0ec298dd757c}</t>
  </si>
  <si>
    <t>KRYCÍ LIST ROZPOČTU</t>
  </si>
  <si>
    <t>Objekt:</t>
  </si>
  <si>
    <t>400.11 - Zóna M.Rázusa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</si>
  <si>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</si>
  <si>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</si>
  <si>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</si>
  <si>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</si>
  <si>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</si>
  <si>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</si>
  <si>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</si>
  <si>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</si>
  <si>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</si>
  <si>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</si>
  <si>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</si>
  <si>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</si>
  <si>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</si>
  <si>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</si>
  <si>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</si>
  <si>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</si>
  <si>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</si>
  <si>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</si>
  <si>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</si>
  <si>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</si>
  <si>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</si>
  <si>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</si>
  <si>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</si>
  <si>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</si>
  <si>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</si>
  <si>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</si>
  <si>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</si>
  <si>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113107221.S</t>
  </si>
  <si>
    <t>Odstránenie krytu v ploche nad 200 m2 z kameniva hrubého drveného, hr. do 100 mm,  -0,13000t</t>
  </si>
  <si>
    <t>m2</t>
  </si>
  <si>
    <t>4</t>
  </si>
  <si>
    <t>2</t>
  </si>
  <si>
    <t>1850678352</t>
  </si>
  <si>
    <t>113107231.S</t>
  </si>
  <si>
    <t>Odstránenie krytu v ploche nad 200 m2 z betónu prostého, hr. vrstvy do 150 mm,  -0,22500t vr. likvid. odpadu</t>
  </si>
  <si>
    <t>181247195</t>
  </si>
  <si>
    <t>3</t>
  </si>
  <si>
    <t>113205121.S</t>
  </si>
  <si>
    <t>Vytrhanie obrúb betónových, cestných ležatých,  -0,29000t vr. likvidáie odpadu</t>
  </si>
  <si>
    <t>m</t>
  </si>
  <si>
    <t>-2044782037</t>
  </si>
  <si>
    <t>122301101.S</t>
  </si>
  <si>
    <t>Odkopávka a prekopávka nezapažená v hornine 4, do 100 m3</t>
  </si>
  <si>
    <t>m3</t>
  </si>
  <si>
    <t>-164606938</t>
  </si>
  <si>
    <t>5</t>
  </si>
  <si>
    <t>122301109.S</t>
  </si>
  <si>
    <t>Odkopávky a prekopávky nezapažené. Príplatok za lepivosť horniny 4</t>
  </si>
  <si>
    <t>-2115135382</t>
  </si>
  <si>
    <t>6</t>
  </si>
  <si>
    <t>162401102.S</t>
  </si>
  <si>
    <t>Vodorovné premiestnenie výkopku  po spevnenej ceste z  horniny tr.1-4, do 100 m3 na vzdialenosť do 2000 m</t>
  </si>
  <si>
    <t>-46021524</t>
  </si>
  <si>
    <t>Komunikácie</t>
  </si>
  <si>
    <t>7</t>
  </si>
  <si>
    <t>567123114.S</t>
  </si>
  <si>
    <t>Podklad z kameniva stmeleného cementom, s rozprestrenm a zhutnením CBGM C 5/6, po zhutnení hr. 150 mm</t>
  </si>
  <si>
    <t>1498681388</t>
  </si>
  <si>
    <t>8</t>
  </si>
  <si>
    <t>573111113.S</t>
  </si>
  <si>
    <t>Postrek asfaltový infiltračný s posypom kamenivom z asfaltu cestného v množstve 1,50 kg/m2</t>
  </si>
  <si>
    <t>-1711390136</t>
  </si>
  <si>
    <t>9</t>
  </si>
  <si>
    <t>573211108.S</t>
  </si>
  <si>
    <t>Postrek asfaltový spojovací bez posypu kamenivom z asfaltu cestného v množstve 0,50 kg/m2</t>
  </si>
  <si>
    <t>-1924243951</t>
  </si>
  <si>
    <t>10</t>
  </si>
  <si>
    <t>577134231.S</t>
  </si>
  <si>
    <t>Asfaltový betón vrstva obrusná AC 11 O v pruhu š. nad 3 m z nemodifik. asfaltu tr. II, po zhutnení hr. 40 mm</t>
  </si>
  <si>
    <t>1131437417</t>
  </si>
  <si>
    <t>11</t>
  </si>
  <si>
    <t>577134341.S</t>
  </si>
  <si>
    <t>Asfaltový betón vrstva obrusná alebo ložná AC 16 v pruhu š. nad 3 m z nemodifik. asfaltu tr. II, po zhutnení hr. 40 mm</t>
  </si>
  <si>
    <t>-2067997013</t>
  </si>
  <si>
    <t>12</t>
  </si>
  <si>
    <t>5821371110.S</t>
  </si>
  <si>
    <t>Kryt cementobetónový s povrchovou metličkovou úpravou hr. 150 mm + karisieť 8mm, oko 150x150mm</t>
  </si>
  <si>
    <t>-198720799</t>
  </si>
  <si>
    <t>13</t>
  </si>
  <si>
    <t>564750211.S</t>
  </si>
  <si>
    <t xml:space="preserve">Podklad alebo kryt z kameniva hrubého drveného veľ. 16-32 mm s rozprestretím a zhutnením hr. 150 mm </t>
  </si>
  <si>
    <t>-785673810</t>
  </si>
  <si>
    <t>Ostatné konštrukcie a práce-búranie</t>
  </si>
  <si>
    <t>14</t>
  </si>
  <si>
    <t>916362112.S</t>
  </si>
  <si>
    <t>Osadenie cestného obrubníka betónového stojatého do lôžka z betónu prostého tr. C 16/20 s bočnou oporou</t>
  </si>
  <si>
    <t>2077659867</t>
  </si>
  <si>
    <t>15</t>
  </si>
  <si>
    <t>M</t>
  </si>
  <si>
    <t>592170002200</t>
  </si>
  <si>
    <t>Obrubník cestný nábehový dĺžka 1000mm vr. bet. lôžka</t>
  </si>
  <si>
    <t>ks</t>
  </si>
  <si>
    <t>373034127</t>
  </si>
  <si>
    <t>16</t>
  </si>
  <si>
    <t>592170002200b</t>
  </si>
  <si>
    <t>Obrubník cestný skosený dĺžka 1000mm vr. bet. lôžka</t>
  </si>
  <si>
    <t>-552519333</t>
  </si>
  <si>
    <t>17</t>
  </si>
  <si>
    <t>916561112.S</t>
  </si>
  <si>
    <t>Osadenie záhonového alebo parkového obrubníka betón., do lôžka z bet. pros. tr. C 16/20 s bočnou oporou</t>
  </si>
  <si>
    <t>100418247</t>
  </si>
  <si>
    <t>18</t>
  </si>
  <si>
    <t>592170001800</t>
  </si>
  <si>
    <t>Obrubník  parkový, lxšxv 1000x50x200 mm, sivá vr. bet. lôžka</t>
  </si>
  <si>
    <t>-768846686</t>
  </si>
  <si>
    <t>19</t>
  </si>
  <si>
    <t>919720111.S</t>
  </si>
  <si>
    <t>Geomreža pre vystuženie asfaltových vrstiev komunikácií z polypropylénu</t>
  </si>
  <si>
    <t>-1372342484</t>
  </si>
  <si>
    <t>693210003400.S</t>
  </si>
  <si>
    <t>Geomreža sklovláknitá, pevnosť v ťahu 100 kN/m, výstužná do asfaltových vrstiev vozoviek</t>
  </si>
  <si>
    <t>-105940568</t>
  </si>
  <si>
    <t>99</t>
  </si>
  <si>
    <t>Presun hmôt HSV</t>
  </si>
  <si>
    <t>21</t>
  </si>
  <si>
    <t>998225111.S</t>
  </si>
  <si>
    <t>Presun hmôt pre pozemnú komunikáciu a letisko s krytom asfaltovým akejkoľvek dĺžky objektu</t>
  </si>
  <si>
    <t>t</t>
  </si>
  <si>
    <t>1638847903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</si>
</sst>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4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4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pans="1:74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11" t="s">
        <v>12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19"/>
      <c r="AQ5" s="19"/>
      <c r="AR5" s="17"/>
      <c r="BE5" s="208" t="s">
        <v>13</v>
      </c>
      <c r="BS5" s="14" t="s">
        <v>6</v>
      </c>
    </row>
    <row r="6" spans="1:74" s="1" customFormat="1" ht="36.950000000000003" customHeight="1">
      <c r="B6" s="18"/>
      <c r="C6" s="19"/>
      <c r="D6" s="25" t="s">
        <v>14</v>
      </c>
      <c r="E6" s="19"/>
      <c r="F6" s="19"/>
      <c r="G6" s="19"/>
      <c r="H6" s="19"/>
      <c r="I6" s="19"/>
      <c r="J6" s="19"/>
      <c r="K6" s="213" t="s">
        <v>15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19"/>
      <c r="AQ6" s="19"/>
      <c r="AR6" s="17"/>
      <c r="BE6" s="209"/>
      <c r="BS6" s="14" t="s">
        <v>6</v>
      </c>
    </row>
    <row r="7" spans="1:74" s="1" customFormat="1" ht="12" customHeight="1">
      <c r="B7" s="18"/>
      <c r="C7" s="19"/>
      <c r="D7" s="26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17</v>
      </c>
      <c r="AL7" s="19"/>
      <c r="AM7" s="19"/>
      <c r="AN7" s="24" t="s">
        <v>1</v>
      </c>
      <c r="AO7" s="19"/>
      <c r="AP7" s="19"/>
      <c r="AQ7" s="19"/>
      <c r="AR7" s="17"/>
      <c r="BE7" s="209"/>
      <c r="BS7" s="14" t="s">
        <v>6</v>
      </c>
    </row>
    <row r="8" spans="1:74" s="1" customFormat="1" ht="12" customHeight="1">
      <c r="B8" s="18"/>
      <c r="C8" s="19"/>
      <c r="D8" s="26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20</v>
      </c>
      <c r="AL8" s="19"/>
      <c r="AM8" s="19"/>
      <c r="AN8" s="27" t="s">
        <v>21</v>
      </c>
      <c r="AO8" s="19"/>
      <c r="AP8" s="19"/>
      <c r="AQ8" s="19"/>
      <c r="AR8" s="17"/>
      <c r="BE8" s="209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09"/>
      <c r="BS9" s="14" t="s">
        <v>6</v>
      </c>
    </row>
    <row r="10" spans="1:74" s="1" customFormat="1" ht="12" customHeight="1">
      <c r="B10" s="18"/>
      <c r="C10" s="19"/>
      <c r="D10" s="26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09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09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09"/>
      <c r="BS12" s="14" t="s">
        <v>6</v>
      </c>
    </row>
    <row r="13" spans="1:74" s="1" customFormat="1" ht="12" customHeight="1">
      <c r="B13" s="18"/>
      <c r="C13" s="19"/>
      <c r="D13" s="26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23</v>
      </c>
      <c r="AL13" s="19"/>
      <c r="AM13" s="19"/>
      <c r="AN13" s="28" t="s">
        <v>27</v>
      </c>
      <c r="AO13" s="19"/>
      <c r="AP13" s="19"/>
      <c r="AQ13" s="19"/>
      <c r="AR13" s="17"/>
      <c r="BE13" s="209"/>
      <c r="BS13" s="14" t="s">
        <v>6</v>
      </c>
    </row>
    <row r="14" spans="1:74" ht="12.75">
      <c r="B14" s="18"/>
      <c r="C14" s="19"/>
      <c r="D14" s="19"/>
      <c r="E14" s="214" t="s">
        <v>27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6" t="s">
        <v>25</v>
      </c>
      <c r="AL14" s="19"/>
      <c r="AM14" s="19"/>
      <c r="AN14" s="28" t="s">
        <v>27</v>
      </c>
      <c r="AO14" s="19"/>
      <c r="AP14" s="19"/>
      <c r="AQ14" s="19"/>
      <c r="AR14" s="17"/>
      <c r="BE14" s="209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09"/>
      <c r="BS15" s="14" t="s">
        <v>4</v>
      </c>
    </row>
    <row r="16" spans="1:74" s="1" customFormat="1" ht="12" customHeight="1">
      <c r="B16" s="18"/>
      <c r="C16" s="19"/>
      <c r="D16" s="26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09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09"/>
      <c r="BS17" s="14" t="s">
        <v>30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09"/>
      <c r="BS18" s="14" t="s">
        <v>6</v>
      </c>
    </row>
    <row r="19" spans="1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09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32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09"/>
      <c r="BS20" s="14" t="s">
        <v>30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09"/>
    </row>
    <row r="22" spans="1:71" s="1" customFormat="1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09"/>
    </row>
    <row r="23" spans="1:71" s="1" customFormat="1" ht="16.5" customHeight="1">
      <c r="B23" s="18"/>
      <c r="C23" s="19"/>
      <c r="D23" s="19"/>
      <c r="E23" s="216" t="s">
        <v>1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19"/>
      <c r="AP23" s="19"/>
      <c r="AQ23" s="19"/>
      <c r="AR23" s="17"/>
      <c r="BE23" s="209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09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09"/>
    </row>
    <row r="26" spans="1:71" s="2" customFormat="1" ht="25.9" customHeight="1">
      <c r="A26" s="31"/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7">
        <f>ROUND(AG94,2)</f>
        <v>0</v>
      </c>
      <c r="AL26" s="218"/>
      <c r="AM26" s="218"/>
      <c r="AN26" s="218"/>
      <c r="AO26" s="218"/>
      <c r="AP26" s="33"/>
      <c r="AQ26" s="33"/>
      <c r="AR26" s="36"/>
      <c r="BE26" s="209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09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19" t="s">
        <v>35</v>
      </c>
      <c r="M28" s="219"/>
      <c r="N28" s="219"/>
      <c r="O28" s="219"/>
      <c r="P28" s="219"/>
      <c r="Q28" s="33"/>
      <c r="R28" s="33"/>
      <c r="S28" s="33"/>
      <c r="T28" s="33"/>
      <c r="U28" s="33"/>
      <c r="V28" s="33"/>
      <c r="W28" s="219" t="s">
        <v>36</v>
      </c>
      <c r="X28" s="219"/>
      <c r="Y28" s="219"/>
      <c r="Z28" s="219"/>
      <c r="AA28" s="219"/>
      <c r="AB28" s="219"/>
      <c r="AC28" s="219"/>
      <c r="AD28" s="219"/>
      <c r="AE28" s="219"/>
      <c r="AF28" s="33"/>
      <c r="AG28" s="33"/>
      <c r="AH28" s="33"/>
      <c r="AI28" s="33"/>
      <c r="AJ28" s="33"/>
      <c r="AK28" s="219" t="s">
        <v>37</v>
      </c>
      <c r="AL28" s="219"/>
      <c r="AM28" s="219"/>
      <c r="AN28" s="219"/>
      <c r="AO28" s="219"/>
      <c r="AP28" s="33"/>
      <c r="AQ28" s="33"/>
      <c r="AR28" s="36"/>
      <c r="BE28" s="209"/>
    </row>
    <row r="29" spans="1:71" s="3" customFormat="1" ht="14.45" customHeight="1">
      <c r="B29" s="37"/>
      <c r="C29" s="38"/>
      <c r="D29" s="26" t="s">
        <v>38</v>
      </c>
      <c r="E29" s="38"/>
      <c r="F29" s="26" t="s">
        <v>39</v>
      </c>
      <c r="G29" s="38"/>
      <c r="H29" s="38"/>
      <c r="I29" s="38"/>
      <c r="J29" s="38"/>
      <c r="K29" s="38"/>
      <c r="L29" s="222">
        <v>0.2</v>
      </c>
      <c r="M29" s="221"/>
      <c r="N29" s="221"/>
      <c r="O29" s="221"/>
      <c r="P29" s="221"/>
      <c r="Q29" s="38"/>
      <c r="R29" s="38"/>
      <c r="S29" s="38"/>
      <c r="T29" s="38"/>
      <c r="U29" s="38"/>
      <c r="V29" s="38"/>
      <c r="W29" s="220">
        <f>ROUND(AZ94, 2)</f>
        <v>0</v>
      </c>
      <c r="X29" s="221"/>
      <c r="Y29" s="221"/>
      <c r="Z29" s="221"/>
      <c r="AA29" s="221"/>
      <c r="AB29" s="221"/>
      <c r="AC29" s="221"/>
      <c r="AD29" s="221"/>
      <c r="AE29" s="221"/>
      <c r="AF29" s="38"/>
      <c r="AG29" s="38"/>
      <c r="AH29" s="38"/>
      <c r="AI29" s="38"/>
      <c r="AJ29" s="38"/>
      <c r="AK29" s="220">
        <f>ROUND(AV94, 2)</f>
        <v>0</v>
      </c>
      <c r="AL29" s="221"/>
      <c r="AM29" s="221"/>
      <c r="AN29" s="221"/>
      <c r="AO29" s="221"/>
      <c r="AP29" s="38"/>
      <c r="AQ29" s="38"/>
      <c r="AR29" s="39"/>
      <c r="BE29" s="210"/>
    </row>
    <row r="30" spans="1:71" s="3" customFormat="1" ht="14.45" customHeight="1">
      <c r="B30" s="37"/>
      <c r="C30" s="38"/>
      <c r="D30" s="38"/>
      <c r="E30" s="38"/>
      <c r="F30" s="26" t="s">
        <v>40</v>
      </c>
      <c r="G30" s="38"/>
      <c r="H30" s="38"/>
      <c r="I30" s="38"/>
      <c r="J30" s="38"/>
      <c r="K30" s="38"/>
      <c r="L30" s="222">
        <v>0.2</v>
      </c>
      <c r="M30" s="221"/>
      <c r="N30" s="221"/>
      <c r="O30" s="221"/>
      <c r="P30" s="221"/>
      <c r="Q30" s="38"/>
      <c r="R30" s="38"/>
      <c r="S30" s="38"/>
      <c r="T30" s="38"/>
      <c r="U30" s="38"/>
      <c r="V30" s="38"/>
      <c r="W30" s="220">
        <f>ROUND(BA94, 2)</f>
        <v>0</v>
      </c>
      <c r="X30" s="221"/>
      <c r="Y30" s="221"/>
      <c r="Z30" s="221"/>
      <c r="AA30" s="221"/>
      <c r="AB30" s="221"/>
      <c r="AC30" s="221"/>
      <c r="AD30" s="221"/>
      <c r="AE30" s="221"/>
      <c r="AF30" s="38"/>
      <c r="AG30" s="38"/>
      <c r="AH30" s="38"/>
      <c r="AI30" s="38"/>
      <c r="AJ30" s="38"/>
      <c r="AK30" s="220">
        <f>ROUND(AW94, 2)</f>
        <v>0</v>
      </c>
      <c r="AL30" s="221"/>
      <c r="AM30" s="221"/>
      <c r="AN30" s="221"/>
      <c r="AO30" s="221"/>
      <c r="AP30" s="38"/>
      <c r="AQ30" s="38"/>
      <c r="AR30" s="39"/>
      <c r="BE30" s="210"/>
    </row>
    <row r="31" spans="1:71" s="3" customFormat="1" ht="14.45" hidden="1" customHeight="1">
      <c r="B31" s="37"/>
      <c r="C31" s="38"/>
      <c r="D31" s="38"/>
      <c r="E31" s="38"/>
      <c r="F31" s="26" t="s">
        <v>41</v>
      </c>
      <c r="G31" s="38"/>
      <c r="H31" s="38"/>
      <c r="I31" s="38"/>
      <c r="J31" s="38"/>
      <c r="K31" s="38"/>
      <c r="L31" s="222">
        <v>0.2</v>
      </c>
      <c r="M31" s="221"/>
      <c r="N31" s="221"/>
      <c r="O31" s="221"/>
      <c r="P31" s="221"/>
      <c r="Q31" s="38"/>
      <c r="R31" s="38"/>
      <c r="S31" s="38"/>
      <c r="T31" s="38"/>
      <c r="U31" s="38"/>
      <c r="V31" s="38"/>
      <c r="W31" s="220">
        <f>ROUND(BB94, 2)</f>
        <v>0</v>
      </c>
      <c r="X31" s="221"/>
      <c r="Y31" s="221"/>
      <c r="Z31" s="221"/>
      <c r="AA31" s="221"/>
      <c r="AB31" s="221"/>
      <c r="AC31" s="221"/>
      <c r="AD31" s="221"/>
      <c r="AE31" s="221"/>
      <c r="AF31" s="38"/>
      <c r="AG31" s="38"/>
      <c r="AH31" s="38"/>
      <c r="AI31" s="38"/>
      <c r="AJ31" s="38"/>
      <c r="AK31" s="220">
        <v>0</v>
      </c>
      <c r="AL31" s="221"/>
      <c r="AM31" s="221"/>
      <c r="AN31" s="221"/>
      <c r="AO31" s="221"/>
      <c r="AP31" s="38"/>
      <c r="AQ31" s="38"/>
      <c r="AR31" s="39"/>
      <c r="BE31" s="210"/>
    </row>
    <row r="32" spans="1:71" s="3" customFormat="1" ht="14.45" hidden="1" customHeight="1">
      <c r="B32" s="37"/>
      <c r="C32" s="38"/>
      <c r="D32" s="38"/>
      <c r="E32" s="38"/>
      <c r="F32" s="26" t="s">
        <v>42</v>
      </c>
      <c r="G32" s="38"/>
      <c r="H32" s="38"/>
      <c r="I32" s="38"/>
      <c r="J32" s="38"/>
      <c r="K32" s="38"/>
      <c r="L32" s="222">
        <v>0.2</v>
      </c>
      <c r="M32" s="221"/>
      <c r="N32" s="221"/>
      <c r="O32" s="221"/>
      <c r="P32" s="221"/>
      <c r="Q32" s="38"/>
      <c r="R32" s="38"/>
      <c r="S32" s="38"/>
      <c r="T32" s="38"/>
      <c r="U32" s="38"/>
      <c r="V32" s="38"/>
      <c r="W32" s="220">
        <f>ROUND(BC94, 2)</f>
        <v>0</v>
      </c>
      <c r="X32" s="221"/>
      <c r="Y32" s="221"/>
      <c r="Z32" s="221"/>
      <c r="AA32" s="221"/>
      <c r="AB32" s="221"/>
      <c r="AC32" s="221"/>
      <c r="AD32" s="221"/>
      <c r="AE32" s="221"/>
      <c r="AF32" s="38"/>
      <c r="AG32" s="38"/>
      <c r="AH32" s="38"/>
      <c r="AI32" s="38"/>
      <c r="AJ32" s="38"/>
      <c r="AK32" s="220">
        <v>0</v>
      </c>
      <c r="AL32" s="221"/>
      <c r="AM32" s="221"/>
      <c r="AN32" s="221"/>
      <c r="AO32" s="221"/>
      <c r="AP32" s="38"/>
      <c r="AQ32" s="38"/>
      <c r="AR32" s="39"/>
      <c r="BE32" s="210"/>
    </row>
    <row r="33" spans="1:57" s="3" customFormat="1" ht="14.45" hidden="1" customHeight="1">
      <c r="B33" s="37"/>
      <c r="C33" s="38"/>
      <c r="D33" s="38"/>
      <c r="E33" s="38"/>
      <c r="F33" s="26" t="s">
        <v>43</v>
      </c>
      <c r="G33" s="38"/>
      <c r="H33" s="38"/>
      <c r="I33" s="38"/>
      <c r="J33" s="38"/>
      <c r="K33" s="38"/>
      <c r="L33" s="222">
        <v>0</v>
      </c>
      <c r="M33" s="221"/>
      <c r="N33" s="221"/>
      <c r="O33" s="221"/>
      <c r="P33" s="221"/>
      <c r="Q33" s="38"/>
      <c r="R33" s="38"/>
      <c r="S33" s="38"/>
      <c r="T33" s="38"/>
      <c r="U33" s="38"/>
      <c r="V33" s="38"/>
      <c r="W33" s="220">
        <f>ROUND(BD94, 2)</f>
        <v>0</v>
      </c>
      <c r="X33" s="221"/>
      <c r="Y33" s="221"/>
      <c r="Z33" s="221"/>
      <c r="AA33" s="221"/>
      <c r="AB33" s="221"/>
      <c r="AC33" s="221"/>
      <c r="AD33" s="221"/>
      <c r="AE33" s="221"/>
      <c r="AF33" s="38"/>
      <c r="AG33" s="38"/>
      <c r="AH33" s="38"/>
      <c r="AI33" s="38"/>
      <c r="AJ33" s="38"/>
      <c r="AK33" s="220">
        <v>0</v>
      </c>
      <c r="AL33" s="221"/>
      <c r="AM33" s="221"/>
      <c r="AN33" s="221"/>
      <c r="AO33" s="221"/>
      <c r="AP33" s="38"/>
      <c r="AQ33" s="38"/>
      <c r="AR33" s="39"/>
      <c r="BE33" s="210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09"/>
    </row>
    <row r="35" spans="1:57" s="2" customFormat="1" ht="25.9" customHeight="1">
      <c r="A35" s="31"/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23" t="s">
        <v>46</v>
      </c>
      <c r="Y35" s="224"/>
      <c r="Z35" s="224"/>
      <c r="AA35" s="224"/>
      <c r="AB35" s="224"/>
      <c r="AC35" s="42"/>
      <c r="AD35" s="42"/>
      <c r="AE35" s="42"/>
      <c r="AF35" s="42"/>
      <c r="AG35" s="42"/>
      <c r="AH35" s="42"/>
      <c r="AI35" s="42"/>
      <c r="AJ35" s="42"/>
      <c r="AK35" s="225">
        <f>SUM(AK26:AK33)</f>
        <v>0</v>
      </c>
      <c r="AL35" s="224"/>
      <c r="AM35" s="224"/>
      <c r="AN35" s="224"/>
      <c r="AO35" s="226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4"/>
      <c r="C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49</v>
      </c>
      <c r="AI60" s="35"/>
      <c r="AJ60" s="35"/>
      <c r="AK60" s="35"/>
      <c r="AL60" s="35"/>
      <c r="AM60" s="49" t="s">
        <v>50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51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52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49</v>
      </c>
      <c r="AI75" s="35"/>
      <c r="AJ75" s="35"/>
      <c r="AK75" s="35"/>
      <c r="AL75" s="35"/>
      <c r="AM75" s="49" t="s">
        <v>50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1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1" s="2" customFormat="1" ht="24.95" customHeight="1">
      <c r="A82" s="31"/>
      <c r="B82" s="32"/>
      <c r="C82" s="20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5"/>
      <c r="C84" s="26" t="s">
        <v>11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400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1" s="5" customFormat="1" ht="36.950000000000003" customHeight="1">
      <c r="B85" s="58"/>
      <c r="C85" s="59" t="s">
        <v>14</v>
      </c>
      <c r="D85" s="60"/>
      <c r="E85" s="60"/>
      <c r="F85" s="60"/>
      <c r="G85" s="60"/>
      <c r="H85" s="60"/>
      <c r="I85" s="60"/>
      <c r="J85" s="60"/>
      <c r="K85" s="60"/>
      <c r="L85" s="227" t="str">
        <f>K6</f>
        <v>Obec Nedožery Brezany - Obnova miestnej komunikácie M. Rázusa</v>
      </c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60"/>
      <c r="AQ85" s="60"/>
      <c r="AR85" s="61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18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20</v>
      </c>
      <c r="AJ87" s="33"/>
      <c r="AK87" s="33"/>
      <c r="AL87" s="33"/>
      <c r="AM87" s="229" t="str">
        <f>IF(AN8= "","",AN8)</f>
        <v>26. 5. 2021</v>
      </c>
      <c r="AN87" s="229"/>
      <c r="AO87" s="33"/>
      <c r="AP87" s="33"/>
      <c r="AQ87" s="33"/>
      <c r="AR87" s="36"/>
      <c r="BE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2" customHeight="1">
      <c r="A89" s="31"/>
      <c r="B89" s="32"/>
      <c r="C89" s="26" t="s">
        <v>22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Obec Nedožery-Brezany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28</v>
      </c>
      <c r="AJ89" s="33"/>
      <c r="AK89" s="33"/>
      <c r="AL89" s="33"/>
      <c r="AM89" s="230" t="str">
        <f>IF(E17="","",E17)</f>
        <v>HYCOPROJEKT, a.s.</v>
      </c>
      <c r="AN89" s="231"/>
      <c r="AO89" s="231"/>
      <c r="AP89" s="231"/>
      <c r="AQ89" s="33"/>
      <c r="AR89" s="36"/>
      <c r="AS89" s="232" t="s">
        <v>54</v>
      </c>
      <c r="AT89" s="233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1" s="2" customFormat="1" ht="15.2" customHeight="1">
      <c r="A90" s="31"/>
      <c r="B90" s="32"/>
      <c r="C90" s="26" t="s">
        <v>26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30" t="str">
        <f>IF(E20="","",E20)</f>
        <v>Ing.R.Krčmárik</v>
      </c>
      <c r="AN90" s="231"/>
      <c r="AO90" s="231"/>
      <c r="AP90" s="231"/>
      <c r="AQ90" s="33"/>
      <c r="AR90" s="36"/>
      <c r="AS90" s="234"/>
      <c r="AT90" s="235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6"/>
      <c r="AT91" s="237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1" s="2" customFormat="1" ht="29.25" customHeight="1">
      <c r="A92" s="31"/>
      <c r="B92" s="32"/>
      <c r="C92" s="238" t="s">
        <v>55</v>
      </c>
      <c r="D92" s="239"/>
      <c r="E92" s="239"/>
      <c r="F92" s="239"/>
      <c r="G92" s="239"/>
      <c r="H92" s="70"/>
      <c r="I92" s="240" t="s">
        <v>56</v>
      </c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41" t="s">
        <v>57</v>
      </c>
      <c r="AH92" s="239"/>
      <c r="AI92" s="239"/>
      <c r="AJ92" s="239"/>
      <c r="AK92" s="239"/>
      <c r="AL92" s="239"/>
      <c r="AM92" s="239"/>
      <c r="AN92" s="240" t="s">
        <v>58</v>
      </c>
      <c r="AO92" s="239"/>
      <c r="AP92" s="242"/>
      <c r="AQ92" s="71" t="s">
        <v>59</v>
      </c>
      <c r="AR92" s="36"/>
      <c r="AS92" s="72" t="s">
        <v>60</v>
      </c>
      <c r="AT92" s="73" t="s">
        <v>61</v>
      </c>
      <c r="AU92" s="73" t="s">
        <v>62</v>
      </c>
      <c r="AV92" s="73" t="s">
        <v>63</v>
      </c>
      <c r="AW92" s="73" t="s">
        <v>64</v>
      </c>
      <c r="AX92" s="73" t="s">
        <v>65</v>
      </c>
      <c r="AY92" s="73" t="s">
        <v>66</v>
      </c>
      <c r="AZ92" s="73" t="s">
        <v>67</v>
      </c>
      <c r="BA92" s="73" t="s">
        <v>68</v>
      </c>
      <c r="BB92" s="73" t="s">
        <v>69</v>
      </c>
      <c r="BC92" s="73" t="s">
        <v>70</v>
      </c>
      <c r="BD92" s="74" t="s">
        <v>71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1" s="6" customFormat="1" ht="32.450000000000003" customHeight="1">
      <c r="B94" s="78"/>
      <c r="C94" s="79" t="s">
        <v>72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6">
        <f>ROUND(AG95,2)</f>
        <v>0</v>
      </c>
      <c r="AH94" s="246"/>
      <c r="AI94" s="246"/>
      <c r="AJ94" s="246"/>
      <c r="AK94" s="246"/>
      <c r="AL94" s="246"/>
      <c r="AM94" s="246"/>
      <c r="AN94" s="247">
        <f>SUM(AG94,AT94)</f>
        <v>0</v>
      </c>
      <c r="AO94" s="247"/>
      <c r="AP94" s="247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73</v>
      </c>
      <c r="BT94" s="88" t="s">
        <v>74</v>
      </c>
      <c r="BU94" s="89" t="s">
        <v>75</v>
      </c>
      <c r="BV94" s="88" t="s">
        <v>76</v>
      </c>
      <c r="BW94" s="88" t="s">
        <v>5</v>
      </c>
      <c r="BX94" s="88" t="s">
        <v>77</v>
      </c>
      <c r="CL94" s="88" t="s">
        <v>1</v>
      </c>
    </row>
    <row r="95" spans="1:91" s="7" customFormat="1" ht="16.5" customHeight="1">
      <c r="A95" s="90" t="s">
        <v>78</v>
      </c>
      <c r="B95" s="91"/>
      <c r="C95" s="92"/>
      <c r="D95" s="245" t="s">
        <v>79</v>
      </c>
      <c r="E95" s="245"/>
      <c r="F95" s="245"/>
      <c r="G95" s="245"/>
      <c r="H95" s="245"/>
      <c r="I95" s="93"/>
      <c r="J95" s="245" t="s">
        <v>80</v>
      </c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3">
        <f>'400.11 - Zóna M.Rázusa'!J30</f>
        <v>0</v>
      </c>
      <c r="AH95" s="244"/>
      <c r="AI95" s="244"/>
      <c r="AJ95" s="244"/>
      <c r="AK95" s="244"/>
      <c r="AL95" s="244"/>
      <c r="AM95" s="244"/>
      <c r="AN95" s="243">
        <f>SUM(AG95,AT95)</f>
        <v>0</v>
      </c>
      <c r="AO95" s="244"/>
      <c r="AP95" s="244"/>
      <c r="AQ95" s="94" t="s">
        <v>81</v>
      </c>
      <c r="AR95" s="95"/>
      <c r="AS95" s="96">
        <v>0</v>
      </c>
      <c r="AT95" s="97">
        <f>ROUND(SUM(AV95:AW95),2)</f>
        <v>0</v>
      </c>
      <c r="AU95" s="98">
        <f>'400.11 - Zóna M.Rázusa'!P121</f>
        <v>0</v>
      </c>
      <c r="AV95" s="97">
        <f>'400.11 - Zóna M.Rázusa'!J33</f>
        <v>0</v>
      </c>
      <c r="AW95" s="97">
        <f>'400.11 - Zóna M.Rázusa'!J34</f>
        <v>0</v>
      </c>
      <c r="AX95" s="97">
        <f>'400.11 - Zóna M.Rázusa'!J35</f>
        <v>0</v>
      </c>
      <c r="AY95" s="97">
        <f>'400.11 - Zóna M.Rázusa'!J36</f>
        <v>0</v>
      </c>
      <c r="AZ95" s="97">
        <f>'400.11 - Zóna M.Rázusa'!F33</f>
        <v>0</v>
      </c>
      <c r="BA95" s="97">
        <f>'400.11 - Zóna M.Rázusa'!F34</f>
        <v>0</v>
      </c>
      <c r="BB95" s="97">
        <f>'400.11 - Zóna M.Rázusa'!F35</f>
        <v>0</v>
      </c>
      <c r="BC95" s="97">
        <f>'400.11 - Zóna M.Rázusa'!F36</f>
        <v>0</v>
      </c>
      <c r="BD95" s="99">
        <f>'400.11 - Zóna M.Rázusa'!F37</f>
        <v>0</v>
      </c>
      <c r="BT95" s="100" t="s">
        <v>82</v>
      </c>
      <c r="BV95" s="100" t="s">
        <v>76</v>
      </c>
      <c r="BW95" s="100" t="s">
        <v>83</v>
      </c>
      <c r="BX95" s="100" t="s">
        <v>5</v>
      </c>
      <c r="CL95" s="100" t="s">
        <v>1</v>
      </c>
      <c r="CM95" s="100" t="s">
        <v>74</v>
      </c>
    </row>
    <row r="96" spans="1:91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MtTaFuWIKNP8S5oCXKzycHbHqCOp6+oBk1iFlkQ//D+AaKC0bHKuytl+UKo0aM2DBdmWP3Y0IEyi8Ev/RncGHA==" saltValue="Rz77FhEfUqoyZB8bNGdIBjrba8pqn0eHSWNcqCykV9eahqT05PWW2miFGyjzJgFhiyDpQAhbSyBoqwWNuMLlgQ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400.11 - Zóna M.Rázusa'!C2" display="/" xr:uid="{00000000-0004-0000-0000-000000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4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4" t="s">
        <v>83</v>
      </c>
    </row>
    <row r="3" spans="1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7"/>
      <c r="AT3" s="14" t="s">
        <v>74</v>
      </c>
    </row>
    <row r="4" spans="1:46" s="1" customFormat="1" ht="24.95" customHeight="1">
      <c r="B4" s="17"/>
      <c r="D4" s="103" t="s">
        <v>84</v>
      </c>
      <c r="L4" s="17"/>
      <c r="M4" s="104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5" t="s">
        <v>14</v>
      </c>
      <c r="L6" s="17"/>
    </row>
    <row r="7" spans="1:46" s="1" customFormat="1" ht="16.5" customHeight="1">
      <c r="B7" s="17"/>
      <c r="E7" s="249" t="str">
        <f>'Rekapitulácia stavby'!K6</f>
        <v>Obec Nedožery Brezany - Obnova miestnej komunikácie M. Rázusa</v>
      </c>
      <c r="F7" s="250"/>
      <c r="G7" s="250"/>
      <c r="H7" s="250"/>
      <c r="L7" s="17"/>
    </row>
    <row r="8" spans="1:46" s="2" customFormat="1" ht="12" customHeight="1">
      <c r="A8" s="31"/>
      <c r="B8" s="36"/>
      <c r="C8" s="31"/>
      <c r="D8" s="105" t="s">
        <v>85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51" t="s">
        <v>86</v>
      </c>
      <c r="F9" s="252"/>
      <c r="G9" s="252"/>
      <c r="H9" s="252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5" t="s">
        <v>16</v>
      </c>
      <c r="E11" s="31"/>
      <c r="F11" s="106" t="s">
        <v>1</v>
      </c>
      <c r="G11" s="31"/>
      <c r="H11" s="31"/>
      <c r="I11" s="105" t="s">
        <v>17</v>
      </c>
      <c r="J11" s="106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5" t="s">
        <v>18</v>
      </c>
      <c r="E12" s="31"/>
      <c r="F12" s="106" t="s">
        <v>19</v>
      </c>
      <c r="G12" s="31"/>
      <c r="H12" s="31"/>
      <c r="I12" s="105" t="s">
        <v>20</v>
      </c>
      <c r="J12" s="107" t="str">
        <f>'Rekapitulácia stavby'!AN8</f>
        <v>26. 5. 2021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5" t="s">
        <v>22</v>
      </c>
      <c r="E14" s="31"/>
      <c r="F14" s="31"/>
      <c r="G14" s="31"/>
      <c r="H14" s="31"/>
      <c r="I14" s="105" t="s">
        <v>23</v>
      </c>
      <c r="J14" s="106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06" t="s">
        <v>24</v>
      </c>
      <c r="F15" s="31"/>
      <c r="G15" s="31"/>
      <c r="H15" s="31"/>
      <c r="I15" s="105" t="s">
        <v>25</v>
      </c>
      <c r="J15" s="106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5" t="s">
        <v>26</v>
      </c>
      <c r="E17" s="31"/>
      <c r="F17" s="31"/>
      <c r="G17" s="31"/>
      <c r="H17" s="31"/>
      <c r="I17" s="105" t="s">
        <v>23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3" t="str">
        <f>'Rekapitulácia stavby'!E14</f>
        <v>Vyplň údaj</v>
      </c>
      <c r="F18" s="254"/>
      <c r="G18" s="254"/>
      <c r="H18" s="254"/>
      <c r="I18" s="105" t="s">
        <v>25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5" t="s">
        <v>28</v>
      </c>
      <c r="E20" s="31"/>
      <c r="F20" s="31"/>
      <c r="G20" s="31"/>
      <c r="H20" s="31"/>
      <c r="I20" s="105" t="s">
        <v>23</v>
      </c>
      <c r="J20" s="106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6" t="s">
        <v>29</v>
      </c>
      <c r="F21" s="31"/>
      <c r="G21" s="31"/>
      <c r="H21" s="31"/>
      <c r="I21" s="105" t="s">
        <v>25</v>
      </c>
      <c r="J21" s="106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5" t="s">
        <v>31</v>
      </c>
      <c r="E23" s="31"/>
      <c r="F23" s="31"/>
      <c r="G23" s="31"/>
      <c r="H23" s="31"/>
      <c r="I23" s="105" t="s">
        <v>23</v>
      </c>
      <c r="J23" s="106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6" t="s">
        <v>32</v>
      </c>
      <c r="F24" s="31"/>
      <c r="G24" s="31"/>
      <c r="H24" s="31"/>
      <c r="I24" s="105" t="s">
        <v>25</v>
      </c>
      <c r="J24" s="106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5" t="s">
        <v>33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08"/>
      <c r="B27" s="109"/>
      <c r="C27" s="108"/>
      <c r="D27" s="108"/>
      <c r="E27" s="255" t="s">
        <v>1</v>
      </c>
      <c r="F27" s="255"/>
      <c r="G27" s="255"/>
      <c r="H27" s="255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1"/>
      <c r="E29" s="111"/>
      <c r="F29" s="111"/>
      <c r="G29" s="111"/>
      <c r="H29" s="111"/>
      <c r="I29" s="111"/>
      <c r="J29" s="111"/>
      <c r="K29" s="11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2" t="s">
        <v>34</v>
      </c>
      <c r="E30" s="31"/>
      <c r="F30" s="31"/>
      <c r="G30" s="31"/>
      <c r="H30" s="31"/>
      <c r="I30" s="31"/>
      <c r="J30" s="113">
        <f>ROUND(J121,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1"/>
      <c r="E31" s="111"/>
      <c r="F31" s="111"/>
      <c r="G31" s="111"/>
      <c r="H31" s="111"/>
      <c r="I31" s="111"/>
      <c r="J31" s="111"/>
      <c r="K31" s="11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4" t="s">
        <v>36</v>
      </c>
      <c r="G32" s="31"/>
      <c r="H32" s="31"/>
      <c r="I32" s="114" t="s">
        <v>35</v>
      </c>
      <c r="J32" s="114" t="s">
        <v>37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5" t="s">
        <v>38</v>
      </c>
      <c r="E33" s="105" t="s">
        <v>39</v>
      </c>
      <c r="F33" s="116">
        <f>ROUND((SUM(BE121:BE147)),  2)</f>
        <v>0</v>
      </c>
      <c r="G33" s="31"/>
      <c r="H33" s="31"/>
      <c r="I33" s="117">
        <v>0.2</v>
      </c>
      <c r="J33" s="116">
        <f>ROUND(((SUM(BE121:BE147))*I33),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5" t="s">
        <v>40</v>
      </c>
      <c r="F34" s="116">
        <f>ROUND((SUM(BF121:BF147)),  2)</f>
        <v>0</v>
      </c>
      <c r="G34" s="31"/>
      <c r="H34" s="31"/>
      <c r="I34" s="117">
        <v>0.2</v>
      </c>
      <c r="J34" s="116">
        <f>ROUND(((SUM(BF121:BF147))*I34),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5" t="s">
        <v>41</v>
      </c>
      <c r="F35" s="116">
        <f>ROUND((SUM(BG121:BG147)),  2)</f>
        <v>0</v>
      </c>
      <c r="G35" s="31"/>
      <c r="H35" s="31"/>
      <c r="I35" s="117">
        <v>0.2</v>
      </c>
      <c r="J35" s="11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05" t="s">
        <v>42</v>
      </c>
      <c r="F36" s="116">
        <f>ROUND((SUM(BH121:BH147)),  2)</f>
        <v>0</v>
      </c>
      <c r="G36" s="31"/>
      <c r="H36" s="31"/>
      <c r="I36" s="117">
        <v>0.2</v>
      </c>
      <c r="J36" s="11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05" t="s">
        <v>43</v>
      </c>
      <c r="F37" s="116">
        <f>ROUND((SUM(BI121:BI147)),  2)</f>
        <v>0</v>
      </c>
      <c r="G37" s="31"/>
      <c r="H37" s="31"/>
      <c r="I37" s="117">
        <v>0</v>
      </c>
      <c r="J37" s="11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18"/>
      <c r="D39" s="119" t="s">
        <v>44</v>
      </c>
      <c r="E39" s="120"/>
      <c r="F39" s="120"/>
      <c r="G39" s="121" t="s">
        <v>45</v>
      </c>
      <c r="H39" s="122" t="s">
        <v>46</v>
      </c>
      <c r="I39" s="120"/>
      <c r="J39" s="123">
        <f>SUM(J30:J37)</f>
        <v>0</v>
      </c>
      <c r="K39" s="124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8"/>
      <c r="D50" s="125" t="s">
        <v>47</v>
      </c>
      <c r="E50" s="126"/>
      <c r="F50" s="126"/>
      <c r="G50" s="125" t="s">
        <v>48</v>
      </c>
      <c r="H50" s="126"/>
      <c r="I50" s="126"/>
      <c r="J50" s="126"/>
      <c r="K50" s="126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27" t="s">
        <v>49</v>
      </c>
      <c r="E61" s="128"/>
      <c r="F61" s="129" t="s">
        <v>50</v>
      </c>
      <c r="G61" s="127" t="s">
        <v>49</v>
      </c>
      <c r="H61" s="128"/>
      <c r="I61" s="128"/>
      <c r="J61" s="130" t="s">
        <v>50</v>
      </c>
      <c r="K61" s="12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25" t="s">
        <v>51</v>
      </c>
      <c r="E65" s="131"/>
      <c r="F65" s="131"/>
      <c r="G65" s="125" t="s">
        <v>52</v>
      </c>
      <c r="H65" s="131"/>
      <c r="I65" s="131"/>
      <c r="J65" s="131"/>
      <c r="K65" s="13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27" t="s">
        <v>49</v>
      </c>
      <c r="E76" s="128"/>
      <c r="F76" s="129" t="s">
        <v>50</v>
      </c>
      <c r="G76" s="127" t="s">
        <v>49</v>
      </c>
      <c r="H76" s="128"/>
      <c r="I76" s="128"/>
      <c r="J76" s="130" t="s">
        <v>50</v>
      </c>
      <c r="K76" s="12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2"/>
      <c r="C77" s="133"/>
      <c r="D77" s="133"/>
      <c r="E77" s="133"/>
      <c r="F77" s="133"/>
      <c r="G77" s="133"/>
      <c r="H77" s="133"/>
      <c r="I77" s="133"/>
      <c r="J77" s="133"/>
      <c r="K77" s="13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87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56" t="str">
        <f>E7</f>
        <v>Obec Nedožery Brezany - Obnova miestnej komunikácie M. Rázusa</v>
      </c>
      <c r="F85" s="257"/>
      <c r="G85" s="257"/>
      <c r="H85" s="257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85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27" t="str">
        <f>E9</f>
        <v>400.11 - Zóna M.Rázusa</v>
      </c>
      <c r="F87" s="258"/>
      <c r="G87" s="258"/>
      <c r="H87" s="258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18</v>
      </c>
      <c r="D89" s="33"/>
      <c r="E89" s="33"/>
      <c r="F89" s="24" t="str">
        <f>F12</f>
        <v xml:space="preserve"> </v>
      </c>
      <c r="G89" s="33"/>
      <c r="H89" s="33"/>
      <c r="I89" s="26" t="s">
        <v>20</v>
      </c>
      <c r="J89" s="63" t="str">
        <f>IF(J12="","",J12)</f>
        <v>26. 5. 2021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25.7" customHeight="1">
      <c r="A91" s="31"/>
      <c r="B91" s="32"/>
      <c r="C91" s="26" t="s">
        <v>22</v>
      </c>
      <c r="D91" s="33"/>
      <c r="E91" s="33"/>
      <c r="F91" s="24" t="str">
        <f>E15</f>
        <v>Obec Nedožery-Brezany</v>
      </c>
      <c r="G91" s="33"/>
      <c r="H91" s="33"/>
      <c r="I91" s="26" t="s">
        <v>28</v>
      </c>
      <c r="J91" s="29" t="str">
        <f>E21</f>
        <v>HYCOPROJEKT, a.s.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>Ing.R.Krčmárik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36" t="s">
        <v>88</v>
      </c>
      <c r="D94" s="137"/>
      <c r="E94" s="137"/>
      <c r="F94" s="137"/>
      <c r="G94" s="137"/>
      <c r="H94" s="137"/>
      <c r="I94" s="137"/>
      <c r="J94" s="138" t="s">
        <v>89</v>
      </c>
      <c r="K94" s="137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39" t="s">
        <v>90</v>
      </c>
      <c r="D96" s="33"/>
      <c r="E96" s="33"/>
      <c r="F96" s="33"/>
      <c r="G96" s="33"/>
      <c r="H96" s="33"/>
      <c r="I96" s="33"/>
      <c r="J96" s="81">
        <f>J121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91</v>
      </c>
    </row>
    <row r="97" spans="1:31" s="9" customFormat="1" ht="24.95" customHeight="1">
      <c r="B97" s="140"/>
      <c r="C97" s="141"/>
      <c r="D97" s="142" t="s">
        <v>92</v>
      </c>
      <c r="E97" s="143"/>
      <c r="F97" s="143"/>
      <c r="G97" s="143"/>
      <c r="H97" s="143"/>
      <c r="I97" s="143"/>
      <c r="J97" s="144">
        <f>J122</f>
        <v>0</v>
      </c>
      <c r="K97" s="141"/>
      <c r="L97" s="145"/>
    </row>
    <row r="98" spans="1:31" s="10" customFormat="1" ht="19.899999999999999" customHeight="1">
      <c r="B98" s="146"/>
      <c r="C98" s="147"/>
      <c r="D98" s="148" t="s">
        <v>93</v>
      </c>
      <c r="E98" s="149"/>
      <c r="F98" s="149"/>
      <c r="G98" s="149"/>
      <c r="H98" s="149"/>
      <c r="I98" s="149"/>
      <c r="J98" s="150">
        <f>J123</f>
        <v>0</v>
      </c>
      <c r="K98" s="147"/>
      <c r="L98" s="151"/>
    </row>
    <row r="99" spans="1:31" s="10" customFormat="1" ht="19.899999999999999" customHeight="1">
      <c r="B99" s="146"/>
      <c r="C99" s="147"/>
      <c r="D99" s="148" t="s">
        <v>94</v>
      </c>
      <c r="E99" s="149"/>
      <c r="F99" s="149"/>
      <c r="G99" s="149"/>
      <c r="H99" s="149"/>
      <c r="I99" s="149"/>
      <c r="J99" s="150">
        <f>J130</f>
        <v>0</v>
      </c>
      <c r="K99" s="147"/>
      <c r="L99" s="151"/>
    </row>
    <row r="100" spans="1:31" s="10" customFormat="1" ht="19.899999999999999" customHeight="1">
      <c r="B100" s="146"/>
      <c r="C100" s="147"/>
      <c r="D100" s="148" t="s">
        <v>95</v>
      </c>
      <c r="E100" s="149"/>
      <c r="F100" s="149"/>
      <c r="G100" s="149"/>
      <c r="H100" s="149"/>
      <c r="I100" s="149"/>
      <c r="J100" s="150">
        <f>J138</f>
        <v>0</v>
      </c>
      <c r="K100" s="147"/>
      <c r="L100" s="151"/>
    </row>
    <row r="101" spans="1:31" s="10" customFormat="1" ht="19.899999999999999" customHeight="1">
      <c r="B101" s="146"/>
      <c r="C101" s="147"/>
      <c r="D101" s="148" t="s">
        <v>96</v>
      </c>
      <c r="E101" s="149"/>
      <c r="F101" s="149"/>
      <c r="G101" s="149"/>
      <c r="H101" s="149"/>
      <c r="I101" s="149"/>
      <c r="J101" s="150">
        <f>J146</f>
        <v>0</v>
      </c>
      <c r="K101" s="147"/>
      <c r="L101" s="151"/>
    </row>
    <row r="102" spans="1:31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5" customHeight="1">
      <c r="A107" s="31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97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14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56" t="str">
        <f>E7</f>
        <v>Obec Nedožery Brezany - Obnova miestnej komunikácie M. Rázusa</v>
      </c>
      <c r="F111" s="257"/>
      <c r="G111" s="257"/>
      <c r="H111" s="257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85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3"/>
      <c r="D113" s="33"/>
      <c r="E113" s="227" t="str">
        <f>E9</f>
        <v>400.11 - Zóna M.Rázusa</v>
      </c>
      <c r="F113" s="258"/>
      <c r="G113" s="258"/>
      <c r="H113" s="258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18</v>
      </c>
      <c r="D115" s="33"/>
      <c r="E115" s="33"/>
      <c r="F115" s="24" t="str">
        <f>F12</f>
        <v xml:space="preserve"> </v>
      </c>
      <c r="G115" s="33"/>
      <c r="H115" s="33"/>
      <c r="I115" s="26" t="s">
        <v>20</v>
      </c>
      <c r="J115" s="63" t="str">
        <f>IF(J12="","",J12)</f>
        <v>26. 5. 2021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25.7" customHeight="1">
      <c r="A117" s="31"/>
      <c r="B117" s="32"/>
      <c r="C117" s="26" t="s">
        <v>22</v>
      </c>
      <c r="D117" s="33"/>
      <c r="E117" s="33"/>
      <c r="F117" s="24" t="str">
        <f>E15</f>
        <v>Obec Nedožery-Brezany</v>
      </c>
      <c r="G117" s="33"/>
      <c r="H117" s="33"/>
      <c r="I117" s="26" t="s">
        <v>28</v>
      </c>
      <c r="J117" s="29" t="str">
        <f>E21</f>
        <v>HYCOPROJEKT, a.s.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26</v>
      </c>
      <c r="D118" s="33"/>
      <c r="E118" s="33"/>
      <c r="F118" s="24" t="str">
        <f>IF(E18="","",E18)</f>
        <v>Vyplň údaj</v>
      </c>
      <c r="G118" s="33"/>
      <c r="H118" s="33"/>
      <c r="I118" s="26" t="s">
        <v>31</v>
      </c>
      <c r="J118" s="29" t="str">
        <f>E24</f>
        <v>Ing.R.Krčmárik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0.3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11" customFormat="1" ht="29.25" customHeight="1">
      <c r="A120" s="152"/>
      <c r="B120" s="153"/>
      <c r="C120" s="154" t="s">
        <v>98</v>
      </c>
      <c r="D120" s="155" t="s">
        <v>59</v>
      </c>
      <c r="E120" s="155" t="s">
        <v>55</v>
      </c>
      <c r="F120" s="155" t="s">
        <v>56</v>
      </c>
      <c r="G120" s="155" t="s">
        <v>99</v>
      </c>
      <c r="H120" s="155" t="s">
        <v>100</v>
      </c>
      <c r="I120" s="155" t="s">
        <v>101</v>
      </c>
      <c r="J120" s="156" t="s">
        <v>89</v>
      </c>
      <c r="K120" s="157" t="s">
        <v>102</v>
      </c>
      <c r="L120" s="158"/>
      <c r="M120" s="72" t="s">
        <v>1</v>
      </c>
      <c r="N120" s="73" t="s">
        <v>38</v>
      </c>
      <c r="O120" s="73" t="s">
        <v>103</v>
      </c>
      <c r="P120" s="73" t="s">
        <v>104</v>
      </c>
      <c r="Q120" s="73" t="s">
        <v>105</v>
      </c>
      <c r="R120" s="73" t="s">
        <v>106</v>
      </c>
      <c r="S120" s="73" t="s">
        <v>107</v>
      </c>
      <c r="T120" s="74" t="s">
        <v>108</v>
      </c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</row>
    <row r="121" spans="1:65" s="2" customFormat="1" ht="22.9" customHeight="1">
      <c r="A121" s="31"/>
      <c r="B121" s="32"/>
      <c r="C121" s="79" t="s">
        <v>90</v>
      </c>
      <c r="D121" s="33"/>
      <c r="E121" s="33"/>
      <c r="F121" s="33"/>
      <c r="G121" s="33"/>
      <c r="H121" s="33"/>
      <c r="I121" s="33"/>
      <c r="J121" s="159">
        <f>BK121</f>
        <v>0</v>
      </c>
      <c r="K121" s="33"/>
      <c r="L121" s="36"/>
      <c r="M121" s="75"/>
      <c r="N121" s="160"/>
      <c r="O121" s="76"/>
      <c r="P121" s="161">
        <f>P122</f>
        <v>0</v>
      </c>
      <c r="Q121" s="76"/>
      <c r="R121" s="161">
        <f>R122</f>
        <v>653.39508000000001</v>
      </c>
      <c r="S121" s="76"/>
      <c r="T121" s="162">
        <f>T122</f>
        <v>332.25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73</v>
      </c>
      <c r="AU121" s="14" t="s">
        <v>91</v>
      </c>
      <c r="BK121" s="163">
        <f>BK122</f>
        <v>0</v>
      </c>
    </row>
    <row r="122" spans="1:65" s="12" customFormat="1" ht="25.9" customHeight="1">
      <c r="B122" s="164"/>
      <c r="C122" s="165"/>
      <c r="D122" s="166" t="s">
        <v>73</v>
      </c>
      <c r="E122" s="167" t="s">
        <v>109</v>
      </c>
      <c r="F122" s="167" t="s">
        <v>110</v>
      </c>
      <c r="G122" s="165"/>
      <c r="H122" s="165"/>
      <c r="I122" s="168"/>
      <c r="J122" s="169">
        <f>BK122</f>
        <v>0</v>
      </c>
      <c r="K122" s="165"/>
      <c r="L122" s="170"/>
      <c r="M122" s="171"/>
      <c r="N122" s="172"/>
      <c r="O122" s="172"/>
      <c r="P122" s="173">
        <f>P123+P130+P138+P146</f>
        <v>0</v>
      </c>
      <c r="Q122" s="172"/>
      <c r="R122" s="173">
        <f>R123+R130+R138+R146</f>
        <v>653.39508000000001</v>
      </c>
      <c r="S122" s="172"/>
      <c r="T122" s="174">
        <f>T123+T130+T138+T146</f>
        <v>332.25</v>
      </c>
      <c r="AR122" s="175" t="s">
        <v>82</v>
      </c>
      <c r="AT122" s="176" t="s">
        <v>73</v>
      </c>
      <c r="AU122" s="176" t="s">
        <v>74</v>
      </c>
      <c r="AY122" s="175" t="s">
        <v>111</v>
      </c>
      <c r="BK122" s="177">
        <f>BK123+BK130+BK138+BK146</f>
        <v>0</v>
      </c>
    </row>
    <row r="123" spans="1:65" s="12" customFormat="1" ht="22.9" customHeight="1">
      <c r="B123" s="164"/>
      <c r="C123" s="165"/>
      <c r="D123" s="166" t="s">
        <v>73</v>
      </c>
      <c r="E123" s="178" t="s">
        <v>82</v>
      </c>
      <c r="F123" s="178" t="s">
        <v>112</v>
      </c>
      <c r="G123" s="165"/>
      <c r="H123" s="165"/>
      <c r="I123" s="168"/>
      <c r="J123" s="179">
        <f>BK123</f>
        <v>0</v>
      </c>
      <c r="K123" s="165"/>
      <c r="L123" s="170"/>
      <c r="M123" s="171"/>
      <c r="N123" s="172"/>
      <c r="O123" s="172"/>
      <c r="P123" s="173">
        <f>SUM(P124:P129)</f>
        <v>0</v>
      </c>
      <c r="Q123" s="172"/>
      <c r="R123" s="173">
        <f>SUM(R124:R129)</f>
        <v>0</v>
      </c>
      <c r="S123" s="172"/>
      <c r="T123" s="174">
        <f>SUM(T124:T129)</f>
        <v>332.25</v>
      </c>
      <c r="AR123" s="175" t="s">
        <v>82</v>
      </c>
      <c r="AT123" s="176" t="s">
        <v>73</v>
      </c>
      <c r="AU123" s="176" t="s">
        <v>82</v>
      </c>
      <c r="AY123" s="175" t="s">
        <v>111</v>
      </c>
      <c r="BK123" s="177">
        <f>SUM(BK124:BK129)</f>
        <v>0</v>
      </c>
    </row>
    <row r="124" spans="1:65" s="2" customFormat="1" ht="24.2" customHeight="1">
      <c r="A124" s="31"/>
      <c r="B124" s="32"/>
      <c r="C124" s="180" t="s">
        <v>82</v>
      </c>
      <c r="D124" s="180" t="s">
        <v>113</v>
      </c>
      <c r="E124" s="181" t="s">
        <v>114</v>
      </c>
      <c r="F124" s="182" t="s">
        <v>115</v>
      </c>
      <c r="G124" s="183" t="s">
        <v>116</v>
      </c>
      <c r="H124" s="184">
        <v>650</v>
      </c>
      <c r="I124" s="185"/>
      <c r="J124" s="184">
        <f t="shared" ref="J124:J129" si="0">ROUND(I124*H124,2)</f>
        <v>0</v>
      </c>
      <c r="K124" s="186"/>
      <c r="L124" s="36"/>
      <c r="M124" s="187" t="s">
        <v>1</v>
      </c>
      <c r="N124" s="188" t="s">
        <v>40</v>
      </c>
      <c r="O124" s="68"/>
      <c r="P124" s="189">
        <f t="shared" ref="P124:P129" si="1">O124*H124</f>
        <v>0</v>
      </c>
      <c r="Q124" s="189">
        <v>0</v>
      </c>
      <c r="R124" s="189">
        <f t="shared" ref="R124:R129" si="2">Q124*H124</f>
        <v>0</v>
      </c>
      <c r="S124" s="189">
        <v>0.13</v>
      </c>
      <c r="T124" s="190">
        <f t="shared" ref="T124:T129" si="3">S124*H124</f>
        <v>84.5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1" t="s">
        <v>117</v>
      </c>
      <c r="AT124" s="191" t="s">
        <v>113</v>
      </c>
      <c r="AU124" s="191" t="s">
        <v>118</v>
      </c>
      <c r="AY124" s="14" t="s">
        <v>111</v>
      </c>
      <c r="BE124" s="192">
        <f t="shared" ref="BE124:BE129" si="4">IF(N124="základná",J124,0)</f>
        <v>0</v>
      </c>
      <c r="BF124" s="192">
        <f t="shared" ref="BF124:BF129" si="5">IF(N124="znížená",J124,0)</f>
        <v>0</v>
      </c>
      <c r="BG124" s="192">
        <f t="shared" ref="BG124:BG129" si="6">IF(N124="zákl. prenesená",J124,0)</f>
        <v>0</v>
      </c>
      <c r="BH124" s="192">
        <f t="shared" ref="BH124:BH129" si="7">IF(N124="zníž. prenesená",J124,0)</f>
        <v>0</v>
      </c>
      <c r="BI124" s="192">
        <f t="shared" ref="BI124:BI129" si="8">IF(N124="nulová",J124,0)</f>
        <v>0</v>
      </c>
      <c r="BJ124" s="14" t="s">
        <v>118</v>
      </c>
      <c r="BK124" s="192">
        <f t="shared" ref="BK124:BK129" si="9">ROUND(I124*H124,2)</f>
        <v>0</v>
      </c>
      <c r="BL124" s="14" t="s">
        <v>117</v>
      </c>
      <c r="BM124" s="191" t="s">
        <v>119</v>
      </c>
    </row>
    <row r="125" spans="1:65" s="2" customFormat="1" ht="37.9" customHeight="1">
      <c r="A125" s="31"/>
      <c r="B125" s="32"/>
      <c r="C125" s="180" t="s">
        <v>118</v>
      </c>
      <c r="D125" s="180" t="s">
        <v>113</v>
      </c>
      <c r="E125" s="181" t="s">
        <v>120</v>
      </c>
      <c r="F125" s="182" t="s">
        <v>121</v>
      </c>
      <c r="G125" s="183" t="s">
        <v>116</v>
      </c>
      <c r="H125" s="184">
        <v>650</v>
      </c>
      <c r="I125" s="185"/>
      <c r="J125" s="184">
        <f t="shared" si="0"/>
        <v>0</v>
      </c>
      <c r="K125" s="186"/>
      <c r="L125" s="36"/>
      <c r="M125" s="187" t="s">
        <v>1</v>
      </c>
      <c r="N125" s="188" t="s">
        <v>40</v>
      </c>
      <c r="O125" s="68"/>
      <c r="P125" s="189">
        <f t="shared" si="1"/>
        <v>0</v>
      </c>
      <c r="Q125" s="189">
        <v>0</v>
      </c>
      <c r="R125" s="189">
        <f t="shared" si="2"/>
        <v>0</v>
      </c>
      <c r="S125" s="189">
        <v>0.22500000000000001</v>
      </c>
      <c r="T125" s="190">
        <f t="shared" si="3"/>
        <v>146.25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1" t="s">
        <v>117</v>
      </c>
      <c r="AT125" s="191" t="s">
        <v>113</v>
      </c>
      <c r="AU125" s="191" t="s">
        <v>118</v>
      </c>
      <c r="AY125" s="14" t="s">
        <v>111</v>
      </c>
      <c r="BE125" s="192">
        <f t="shared" si="4"/>
        <v>0</v>
      </c>
      <c r="BF125" s="192">
        <f t="shared" si="5"/>
        <v>0</v>
      </c>
      <c r="BG125" s="192">
        <f t="shared" si="6"/>
        <v>0</v>
      </c>
      <c r="BH125" s="192">
        <f t="shared" si="7"/>
        <v>0</v>
      </c>
      <c r="BI125" s="192">
        <f t="shared" si="8"/>
        <v>0</v>
      </c>
      <c r="BJ125" s="14" t="s">
        <v>118</v>
      </c>
      <c r="BK125" s="192">
        <f t="shared" si="9"/>
        <v>0</v>
      </c>
      <c r="BL125" s="14" t="s">
        <v>117</v>
      </c>
      <c r="BM125" s="191" t="s">
        <v>122</v>
      </c>
    </row>
    <row r="126" spans="1:65" s="2" customFormat="1" ht="24.2" customHeight="1">
      <c r="A126" s="31"/>
      <c r="B126" s="32"/>
      <c r="C126" s="180" t="s">
        <v>123</v>
      </c>
      <c r="D126" s="180" t="s">
        <v>113</v>
      </c>
      <c r="E126" s="181" t="s">
        <v>124</v>
      </c>
      <c r="F126" s="182" t="s">
        <v>125</v>
      </c>
      <c r="G126" s="183" t="s">
        <v>126</v>
      </c>
      <c r="H126" s="184">
        <v>350</v>
      </c>
      <c r="I126" s="185"/>
      <c r="J126" s="184">
        <f t="shared" si="0"/>
        <v>0</v>
      </c>
      <c r="K126" s="186"/>
      <c r="L126" s="36"/>
      <c r="M126" s="187" t="s">
        <v>1</v>
      </c>
      <c r="N126" s="188" t="s">
        <v>40</v>
      </c>
      <c r="O126" s="68"/>
      <c r="P126" s="189">
        <f t="shared" si="1"/>
        <v>0</v>
      </c>
      <c r="Q126" s="189">
        <v>0</v>
      </c>
      <c r="R126" s="189">
        <f t="shared" si="2"/>
        <v>0</v>
      </c>
      <c r="S126" s="189">
        <v>0.28999999999999998</v>
      </c>
      <c r="T126" s="190">
        <f t="shared" si="3"/>
        <v>101.5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1" t="s">
        <v>117</v>
      </c>
      <c r="AT126" s="191" t="s">
        <v>113</v>
      </c>
      <c r="AU126" s="191" t="s">
        <v>118</v>
      </c>
      <c r="AY126" s="14" t="s">
        <v>111</v>
      </c>
      <c r="BE126" s="192">
        <f t="shared" si="4"/>
        <v>0</v>
      </c>
      <c r="BF126" s="192">
        <f t="shared" si="5"/>
        <v>0</v>
      </c>
      <c r="BG126" s="192">
        <f t="shared" si="6"/>
        <v>0</v>
      </c>
      <c r="BH126" s="192">
        <f t="shared" si="7"/>
        <v>0</v>
      </c>
      <c r="BI126" s="192">
        <f t="shared" si="8"/>
        <v>0</v>
      </c>
      <c r="BJ126" s="14" t="s">
        <v>118</v>
      </c>
      <c r="BK126" s="192">
        <f t="shared" si="9"/>
        <v>0</v>
      </c>
      <c r="BL126" s="14" t="s">
        <v>117</v>
      </c>
      <c r="BM126" s="191" t="s">
        <v>127</v>
      </c>
    </row>
    <row r="127" spans="1:65" s="2" customFormat="1" ht="24.2" customHeight="1">
      <c r="A127" s="31"/>
      <c r="B127" s="32"/>
      <c r="C127" s="180" t="s">
        <v>117</v>
      </c>
      <c r="D127" s="180" t="s">
        <v>113</v>
      </c>
      <c r="E127" s="181" t="s">
        <v>128</v>
      </c>
      <c r="F127" s="182" t="s">
        <v>129</v>
      </c>
      <c r="G127" s="183" t="s">
        <v>130</v>
      </c>
      <c r="H127" s="184">
        <v>60</v>
      </c>
      <c r="I127" s="185"/>
      <c r="J127" s="184">
        <f t="shared" si="0"/>
        <v>0</v>
      </c>
      <c r="K127" s="186"/>
      <c r="L127" s="36"/>
      <c r="M127" s="187" t="s">
        <v>1</v>
      </c>
      <c r="N127" s="188" t="s">
        <v>40</v>
      </c>
      <c r="O127" s="68"/>
      <c r="P127" s="189">
        <f t="shared" si="1"/>
        <v>0</v>
      </c>
      <c r="Q127" s="189">
        <v>0</v>
      </c>
      <c r="R127" s="189">
        <f t="shared" si="2"/>
        <v>0</v>
      </c>
      <c r="S127" s="189">
        <v>0</v>
      </c>
      <c r="T127" s="190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1" t="s">
        <v>117</v>
      </c>
      <c r="AT127" s="191" t="s">
        <v>113</v>
      </c>
      <c r="AU127" s="191" t="s">
        <v>118</v>
      </c>
      <c r="AY127" s="14" t="s">
        <v>111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4" t="s">
        <v>118</v>
      </c>
      <c r="BK127" s="192">
        <f t="shared" si="9"/>
        <v>0</v>
      </c>
      <c r="BL127" s="14" t="s">
        <v>117</v>
      </c>
      <c r="BM127" s="191" t="s">
        <v>131</v>
      </c>
    </row>
    <row r="128" spans="1:65" s="2" customFormat="1" ht="24.2" customHeight="1">
      <c r="A128" s="31"/>
      <c r="B128" s="32"/>
      <c r="C128" s="180" t="s">
        <v>132</v>
      </c>
      <c r="D128" s="180" t="s">
        <v>113</v>
      </c>
      <c r="E128" s="181" t="s">
        <v>133</v>
      </c>
      <c r="F128" s="182" t="s">
        <v>134</v>
      </c>
      <c r="G128" s="183" t="s">
        <v>130</v>
      </c>
      <c r="H128" s="184">
        <v>18</v>
      </c>
      <c r="I128" s="185"/>
      <c r="J128" s="184">
        <f t="shared" si="0"/>
        <v>0</v>
      </c>
      <c r="K128" s="186"/>
      <c r="L128" s="36"/>
      <c r="M128" s="187" t="s">
        <v>1</v>
      </c>
      <c r="N128" s="188" t="s">
        <v>40</v>
      </c>
      <c r="O128" s="68"/>
      <c r="P128" s="189">
        <f t="shared" si="1"/>
        <v>0</v>
      </c>
      <c r="Q128" s="189">
        <v>0</v>
      </c>
      <c r="R128" s="189">
        <f t="shared" si="2"/>
        <v>0</v>
      </c>
      <c r="S128" s="189">
        <v>0</v>
      </c>
      <c r="T128" s="190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1" t="s">
        <v>117</v>
      </c>
      <c r="AT128" s="191" t="s">
        <v>113</v>
      </c>
      <c r="AU128" s="191" t="s">
        <v>118</v>
      </c>
      <c r="AY128" s="14" t="s">
        <v>111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4" t="s">
        <v>118</v>
      </c>
      <c r="BK128" s="192">
        <f t="shared" si="9"/>
        <v>0</v>
      </c>
      <c r="BL128" s="14" t="s">
        <v>117</v>
      </c>
      <c r="BM128" s="191" t="s">
        <v>135</v>
      </c>
    </row>
    <row r="129" spans="1:65" s="2" customFormat="1" ht="24.2" customHeight="1">
      <c r="A129" s="31"/>
      <c r="B129" s="32"/>
      <c r="C129" s="180" t="s">
        <v>136</v>
      </c>
      <c r="D129" s="180" t="s">
        <v>113</v>
      </c>
      <c r="E129" s="181" t="s">
        <v>137</v>
      </c>
      <c r="F129" s="182" t="s">
        <v>138</v>
      </c>
      <c r="G129" s="183" t="s">
        <v>130</v>
      </c>
      <c r="H129" s="184">
        <v>60</v>
      </c>
      <c r="I129" s="185"/>
      <c r="J129" s="184">
        <f t="shared" si="0"/>
        <v>0</v>
      </c>
      <c r="K129" s="186"/>
      <c r="L129" s="36"/>
      <c r="M129" s="187" t="s">
        <v>1</v>
      </c>
      <c r="N129" s="188" t="s">
        <v>40</v>
      </c>
      <c r="O129" s="68"/>
      <c r="P129" s="189">
        <f t="shared" si="1"/>
        <v>0</v>
      </c>
      <c r="Q129" s="189">
        <v>0</v>
      </c>
      <c r="R129" s="189">
        <f t="shared" si="2"/>
        <v>0</v>
      </c>
      <c r="S129" s="189">
        <v>0</v>
      </c>
      <c r="T129" s="190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1" t="s">
        <v>117</v>
      </c>
      <c r="AT129" s="191" t="s">
        <v>113</v>
      </c>
      <c r="AU129" s="191" t="s">
        <v>118</v>
      </c>
      <c r="AY129" s="14" t="s">
        <v>111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4" t="s">
        <v>118</v>
      </c>
      <c r="BK129" s="192">
        <f t="shared" si="9"/>
        <v>0</v>
      </c>
      <c r="BL129" s="14" t="s">
        <v>117</v>
      </c>
      <c r="BM129" s="191" t="s">
        <v>139</v>
      </c>
    </row>
    <row r="130" spans="1:65" s="12" customFormat="1" ht="22.9" customHeight="1">
      <c r="B130" s="164"/>
      <c r="C130" s="165"/>
      <c r="D130" s="166" t="s">
        <v>73</v>
      </c>
      <c r="E130" s="178" t="s">
        <v>132</v>
      </c>
      <c r="F130" s="178" t="s">
        <v>140</v>
      </c>
      <c r="G130" s="165"/>
      <c r="H130" s="165"/>
      <c r="I130" s="168"/>
      <c r="J130" s="179">
        <f>BK130</f>
        <v>0</v>
      </c>
      <c r="K130" s="165"/>
      <c r="L130" s="170"/>
      <c r="M130" s="171"/>
      <c r="N130" s="172"/>
      <c r="O130" s="172"/>
      <c r="P130" s="173">
        <f>SUM(P131:P137)</f>
        <v>0</v>
      </c>
      <c r="Q130" s="172"/>
      <c r="R130" s="173">
        <f>SUM(R131:R137)</f>
        <v>538.88467000000003</v>
      </c>
      <c r="S130" s="172"/>
      <c r="T130" s="174">
        <f>SUM(T131:T137)</f>
        <v>0</v>
      </c>
      <c r="AR130" s="175" t="s">
        <v>82</v>
      </c>
      <c r="AT130" s="176" t="s">
        <v>73</v>
      </c>
      <c r="AU130" s="176" t="s">
        <v>82</v>
      </c>
      <c r="AY130" s="175" t="s">
        <v>111</v>
      </c>
      <c r="BK130" s="177">
        <f>SUM(BK131:BK137)</f>
        <v>0</v>
      </c>
    </row>
    <row r="131" spans="1:65" s="2" customFormat="1" ht="37.9" customHeight="1">
      <c r="A131" s="31"/>
      <c r="B131" s="32"/>
      <c r="C131" s="180" t="s">
        <v>141</v>
      </c>
      <c r="D131" s="180" t="s">
        <v>113</v>
      </c>
      <c r="E131" s="181" t="s">
        <v>142</v>
      </c>
      <c r="F131" s="182" t="s">
        <v>143</v>
      </c>
      <c r="G131" s="183" t="s">
        <v>116</v>
      </c>
      <c r="H131" s="184">
        <v>650</v>
      </c>
      <c r="I131" s="185"/>
      <c r="J131" s="184">
        <f t="shared" ref="J131:J137" si="10">ROUND(I131*H131,2)</f>
        <v>0</v>
      </c>
      <c r="K131" s="186"/>
      <c r="L131" s="36"/>
      <c r="M131" s="187" t="s">
        <v>1</v>
      </c>
      <c r="N131" s="188" t="s">
        <v>40</v>
      </c>
      <c r="O131" s="68"/>
      <c r="P131" s="189">
        <f t="shared" ref="P131:P137" si="11">O131*H131</f>
        <v>0</v>
      </c>
      <c r="Q131" s="189">
        <v>0.35338000000000003</v>
      </c>
      <c r="R131" s="189">
        <f t="shared" ref="R131:R137" si="12">Q131*H131</f>
        <v>229.69700000000003</v>
      </c>
      <c r="S131" s="189">
        <v>0</v>
      </c>
      <c r="T131" s="190">
        <f t="shared" ref="T131:T137" si="13"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1" t="s">
        <v>117</v>
      </c>
      <c r="AT131" s="191" t="s">
        <v>113</v>
      </c>
      <c r="AU131" s="191" t="s">
        <v>118</v>
      </c>
      <c r="AY131" s="14" t="s">
        <v>111</v>
      </c>
      <c r="BE131" s="192">
        <f t="shared" ref="BE131:BE137" si="14">IF(N131="základná",J131,0)</f>
        <v>0</v>
      </c>
      <c r="BF131" s="192">
        <f t="shared" ref="BF131:BF137" si="15">IF(N131="znížená",J131,0)</f>
        <v>0</v>
      </c>
      <c r="BG131" s="192">
        <f t="shared" ref="BG131:BG137" si="16">IF(N131="zákl. prenesená",J131,0)</f>
        <v>0</v>
      </c>
      <c r="BH131" s="192">
        <f t="shared" ref="BH131:BH137" si="17">IF(N131="zníž. prenesená",J131,0)</f>
        <v>0</v>
      </c>
      <c r="BI131" s="192">
        <f t="shared" ref="BI131:BI137" si="18">IF(N131="nulová",J131,0)</f>
        <v>0</v>
      </c>
      <c r="BJ131" s="14" t="s">
        <v>118</v>
      </c>
      <c r="BK131" s="192">
        <f t="shared" ref="BK131:BK137" si="19">ROUND(I131*H131,2)</f>
        <v>0</v>
      </c>
      <c r="BL131" s="14" t="s">
        <v>117</v>
      </c>
      <c r="BM131" s="191" t="s">
        <v>144</v>
      </c>
    </row>
    <row r="132" spans="1:65" s="2" customFormat="1" ht="24.2" customHeight="1">
      <c r="A132" s="31"/>
      <c r="B132" s="32"/>
      <c r="C132" s="180" t="s">
        <v>145</v>
      </c>
      <c r="D132" s="180" t="s">
        <v>113</v>
      </c>
      <c r="E132" s="181" t="s">
        <v>146</v>
      </c>
      <c r="F132" s="182" t="s">
        <v>147</v>
      </c>
      <c r="G132" s="183" t="s">
        <v>116</v>
      </c>
      <c r="H132" s="184">
        <v>1005</v>
      </c>
      <c r="I132" s="185"/>
      <c r="J132" s="184">
        <f t="shared" si="10"/>
        <v>0</v>
      </c>
      <c r="K132" s="186"/>
      <c r="L132" s="36"/>
      <c r="M132" s="187" t="s">
        <v>1</v>
      </c>
      <c r="N132" s="188" t="s">
        <v>40</v>
      </c>
      <c r="O132" s="68"/>
      <c r="P132" s="189">
        <f t="shared" si="11"/>
        <v>0</v>
      </c>
      <c r="Q132" s="189">
        <v>6.5199999999999998E-3</v>
      </c>
      <c r="R132" s="189">
        <f t="shared" si="12"/>
        <v>6.5526</v>
      </c>
      <c r="S132" s="189">
        <v>0</v>
      </c>
      <c r="T132" s="190">
        <f t="shared" si="1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1" t="s">
        <v>117</v>
      </c>
      <c r="AT132" s="191" t="s">
        <v>113</v>
      </c>
      <c r="AU132" s="191" t="s">
        <v>118</v>
      </c>
      <c r="AY132" s="14" t="s">
        <v>111</v>
      </c>
      <c r="BE132" s="192">
        <f t="shared" si="14"/>
        <v>0</v>
      </c>
      <c r="BF132" s="192">
        <f t="shared" si="15"/>
        <v>0</v>
      </c>
      <c r="BG132" s="192">
        <f t="shared" si="16"/>
        <v>0</v>
      </c>
      <c r="BH132" s="192">
        <f t="shared" si="17"/>
        <v>0</v>
      </c>
      <c r="BI132" s="192">
        <f t="shared" si="18"/>
        <v>0</v>
      </c>
      <c r="BJ132" s="14" t="s">
        <v>118</v>
      </c>
      <c r="BK132" s="192">
        <f t="shared" si="19"/>
        <v>0</v>
      </c>
      <c r="BL132" s="14" t="s">
        <v>117</v>
      </c>
      <c r="BM132" s="191" t="s">
        <v>148</v>
      </c>
    </row>
    <row r="133" spans="1:65" s="2" customFormat="1" ht="24.2" customHeight="1">
      <c r="A133" s="31"/>
      <c r="B133" s="32"/>
      <c r="C133" s="180" t="s">
        <v>149</v>
      </c>
      <c r="D133" s="180" t="s">
        <v>113</v>
      </c>
      <c r="E133" s="181" t="s">
        <v>150</v>
      </c>
      <c r="F133" s="182" t="s">
        <v>151</v>
      </c>
      <c r="G133" s="183" t="s">
        <v>116</v>
      </c>
      <c r="H133" s="184">
        <v>1005</v>
      </c>
      <c r="I133" s="185"/>
      <c r="J133" s="184">
        <f t="shared" si="10"/>
        <v>0</v>
      </c>
      <c r="K133" s="186"/>
      <c r="L133" s="36"/>
      <c r="M133" s="187" t="s">
        <v>1</v>
      </c>
      <c r="N133" s="188" t="s">
        <v>40</v>
      </c>
      <c r="O133" s="68"/>
      <c r="P133" s="189">
        <f t="shared" si="11"/>
        <v>0</v>
      </c>
      <c r="Q133" s="189">
        <v>5.1000000000000004E-4</v>
      </c>
      <c r="R133" s="189">
        <f t="shared" si="12"/>
        <v>0.51255000000000006</v>
      </c>
      <c r="S133" s="189">
        <v>0</v>
      </c>
      <c r="T133" s="190">
        <f t="shared" si="1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1" t="s">
        <v>117</v>
      </c>
      <c r="AT133" s="191" t="s">
        <v>113</v>
      </c>
      <c r="AU133" s="191" t="s">
        <v>118</v>
      </c>
      <c r="AY133" s="14" t="s">
        <v>111</v>
      </c>
      <c r="BE133" s="192">
        <f t="shared" si="14"/>
        <v>0</v>
      </c>
      <c r="BF133" s="192">
        <f t="shared" si="15"/>
        <v>0</v>
      </c>
      <c r="BG133" s="192">
        <f t="shared" si="16"/>
        <v>0</v>
      </c>
      <c r="BH133" s="192">
        <f t="shared" si="17"/>
        <v>0</v>
      </c>
      <c r="BI133" s="192">
        <f t="shared" si="18"/>
        <v>0</v>
      </c>
      <c r="BJ133" s="14" t="s">
        <v>118</v>
      </c>
      <c r="BK133" s="192">
        <f t="shared" si="19"/>
        <v>0</v>
      </c>
      <c r="BL133" s="14" t="s">
        <v>117</v>
      </c>
      <c r="BM133" s="191" t="s">
        <v>152</v>
      </c>
    </row>
    <row r="134" spans="1:65" s="2" customFormat="1" ht="24.2" customHeight="1">
      <c r="A134" s="31"/>
      <c r="B134" s="32"/>
      <c r="C134" s="180" t="s">
        <v>153</v>
      </c>
      <c r="D134" s="180" t="s">
        <v>113</v>
      </c>
      <c r="E134" s="181" t="s">
        <v>154</v>
      </c>
      <c r="F134" s="182" t="s">
        <v>155</v>
      </c>
      <c r="G134" s="183" t="s">
        <v>116</v>
      </c>
      <c r="H134" s="184">
        <v>1005</v>
      </c>
      <c r="I134" s="185"/>
      <c r="J134" s="184">
        <f t="shared" si="10"/>
        <v>0</v>
      </c>
      <c r="K134" s="186"/>
      <c r="L134" s="36"/>
      <c r="M134" s="187" t="s">
        <v>1</v>
      </c>
      <c r="N134" s="188" t="s">
        <v>40</v>
      </c>
      <c r="O134" s="68"/>
      <c r="P134" s="189">
        <f t="shared" si="11"/>
        <v>0</v>
      </c>
      <c r="Q134" s="189">
        <v>0.10373</v>
      </c>
      <c r="R134" s="189">
        <f t="shared" si="12"/>
        <v>104.24865</v>
      </c>
      <c r="S134" s="189">
        <v>0</v>
      </c>
      <c r="T134" s="190">
        <f t="shared" si="1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1" t="s">
        <v>117</v>
      </c>
      <c r="AT134" s="191" t="s">
        <v>113</v>
      </c>
      <c r="AU134" s="191" t="s">
        <v>118</v>
      </c>
      <c r="AY134" s="14" t="s">
        <v>111</v>
      </c>
      <c r="BE134" s="192">
        <f t="shared" si="14"/>
        <v>0</v>
      </c>
      <c r="BF134" s="192">
        <f t="shared" si="15"/>
        <v>0</v>
      </c>
      <c r="BG134" s="192">
        <f t="shared" si="16"/>
        <v>0</v>
      </c>
      <c r="BH134" s="192">
        <f t="shared" si="17"/>
        <v>0</v>
      </c>
      <c r="BI134" s="192">
        <f t="shared" si="18"/>
        <v>0</v>
      </c>
      <c r="BJ134" s="14" t="s">
        <v>118</v>
      </c>
      <c r="BK134" s="192">
        <f t="shared" si="19"/>
        <v>0</v>
      </c>
      <c r="BL134" s="14" t="s">
        <v>117</v>
      </c>
      <c r="BM134" s="191" t="s">
        <v>156</v>
      </c>
    </row>
    <row r="135" spans="1:65" s="2" customFormat="1" ht="37.9" customHeight="1">
      <c r="A135" s="31"/>
      <c r="B135" s="32"/>
      <c r="C135" s="180" t="s">
        <v>157</v>
      </c>
      <c r="D135" s="180" t="s">
        <v>113</v>
      </c>
      <c r="E135" s="181" t="s">
        <v>158</v>
      </c>
      <c r="F135" s="182" t="s">
        <v>159</v>
      </c>
      <c r="G135" s="183" t="s">
        <v>116</v>
      </c>
      <c r="H135" s="184">
        <v>1005</v>
      </c>
      <c r="I135" s="185"/>
      <c r="J135" s="184">
        <f t="shared" si="10"/>
        <v>0</v>
      </c>
      <c r="K135" s="186"/>
      <c r="L135" s="36"/>
      <c r="M135" s="187" t="s">
        <v>1</v>
      </c>
      <c r="N135" s="188" t="s">
        <v>40</v>
      </c>
      <c r="O135" s="68"/>
      <c r="P135" s="189">
        <f t="shared" si="11"/>
        <v>0</v>
      </c>
      <c r="Q135" s="189">
        <v>0.10373</v>
      </c>
      <c r="R135" s="189">
        <f t="shared" si="12"/>
        <v>104.24865</v>
      </c>
      <c r="S135" s="189">
        <v>0</v>
      </c>
      <c r="T135" s="190">
        <f t="shared" si="1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1" t="s">
        <v>117</v>
      </c>
      <c r="AT135" s="191" t="s">
        <v>113</v>
      </c>
      <c r="AU135" s="191" t="s">
        <v>118</v>
      </c>
      <c r="AY135" s="14" t="s">
        <v>111</v>
      </c>
      <c r="BE135" s="192">
        <f t="shared" si="14"/>
        <v>0</v>
      </c>
      <c r="BF135" s="192">
        <f t="shared" si="15"/>
        <v>0</v>
      </c>
      <c r="BG135" s="192">
        <f t="shared" si="16"/>
        <v>0</v>
      </c>
      <c r="BH135" s="192">
        <f t="shared" si="17"/>
        <v>0</v>
      </c>
      <c r="BI135" s="192">
        <f t="shared" si="18"/>
        <v>0</v>
      </c>
      <c r="BJ135" s="14" t="s">
        <v>118</v>
      </c>
      <c r="BK135" s="192">
        <f t="shared" si="19"/>
        <v>0</v>
      </c>
      <c r="BL135" s="14" t="s">
        <v>117</v>
      </c>
      <c r="BM135" s="191" t="s">
        <v>160</v>
      </c>
    </row>
    <row r="136" spans="1:65" s="2" customFormat="1" ht="24.2" customHeight="1">
      <c r="A136" s="31"/>
      <c r="B136" s="32"/>
      <c r="C136" s="180" t="s">
        <v>161</v>
      </c>
      <c r="D136" s="180" t="s">
        <v>113</v>
      </c>
      <c r="E136" s="181" t="s">
        <v>162</v>
      </c>
      <c r="F136" s="182" t="s">
        <v>163</v>
      </c>
      <c r="G136" s="183" t="s">
        <v>116</v>
      </c>
      <c r="H136" s="184">
        <v>293</v>
      </c>
      <c r="I136" s="185"/>
      <c r="J136" s="184">
        <f t="shared" si="10"/>
        <v>0</v>
      </c>
      <c r="K136" s="186"/>
      <c r="L136" s="36"/>
      <c r="M136" s="187" t="s">
        <v>1</v>
      </c>
      <c r="N136" s="188" t="s">
        <v>40</v>
      </c>
      <c r="O136" s="68"/>
      <c r="P136" s="189">
        <f t="shared" si="11"/>
        <v>0</v>
      </c>
      <c r="Q136" s="189">
        <v>2.0539999999999999E-2</v>
      </c>
      <c r="R136" s="189">
        <f t="shared" si="12"/>
        <v>6.0182199999999995</v>
      </c>
      <c r="S136" s="189">
        <v>0</v>
      </c>
      <c r="T136" s="190">
        <f t="shared" si="1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1" t="s">
        <v>117</v>
      </c>
      <c r="AT136" s="191" t="s">
        <v>113</v>
      </c>
      <c r="AU136" s="191" t="s">
        <v>118</v>
      </c>
      <c r="AY136" s="14" t="s">
        <v>111</v>
      </c>
      <c r="BE136" s="192">
        <f t="shared" si="14"/>
        <v>0</v>
      </c>
      <c r="BF136" s="192">
        <f t="shared" si="15"/>
        <v>0</v>
      </c>
      <c r="BG136" s="192">
        <f t="shared" si="16"/>
        <v>0</v>
      </c>
      <c r="BH136" s="192">
        <f t="shared" si="17"/>
        <v>0</v>
      </c>
      <c r="BI136" s="192">
        <f t="shared" si="18"/>
        <v>0</v>
      </c>
      <c r="BJ136" s="14" t="s">
        <v>118</v>
      </c>
      <c r="BK136" s="192">
        <f t="shared" si="19"/>
        <v>0</v>
      </c>
      <c r="BL136" s="14" t="s">
        <v>117</v>
      </c>
      <c r="BM136" s="191" t="s">
        <v>164</v>
      </c>
    </row>
    <row r="137" spans="1:65" s="2" customFormat="1" ht="24.2" customHeight="1">
      <c r="A137" s="31"/>
      <c r="B137" s="32"/>
      <c r="C137" s="180" t="s">
        <v>165</v>
      </c>
      <c r="D137" s="180" t="s">
        <v>113</v>
      </c>
      <c r="E137" s="181" t="s">
        <v>166</v>
      </c>
      <c r="F137" s="182" t="s">
        <v>167</v>
      </c>
      <c r="G137" s="183" t="s">
        <v>116</v>
      </c>
      <c r="H137" s="184">
        <v>293</v>
      </c>
      <c r="I137" s="185"/>
      <c r="J137" s="184">
        <f t="shared" si="10"/>
        <v>0</v>
      </c>
      <c r="K137" s="186"/>
      <c r="L137" s="36"/>
      <c r="M137" s="187" t="s">
        <v>1</v>
      </c>
      <c r="N137" s="188" t="s">
        <v>40</v>
      </c>
      <c r="O137" s="68"/>
      <c r="P137" s="189">
        <f t="shared" si="11"/>
        <v>0</v>
      </c>
      <c r="Q137" s="189">
        <v>0.29899999999999999</v>
      </c>
      <c r="R137" s="189">
        <f t="shared" si="12"/>
        <v>87.606999999999999</v>
      </c>
      <c r="S137" s="189">
        <v>0</v>
      </c>
      <c r="T137" s="190">
        <f t="shared" si="1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1" t="s">
        <v>117</v>
      </c>
      <c r="AT137" s="191" t="s">
        <v>113</v>
      </c>
      <c r="AU137" s="191" t="s">
        <v>118</v>
      </c>
      <c r="AY137" s="14" t="s">
        <v>111</v>
      </c>
      <c r="BE137" s="192">
        <f t="shared" si="14"/>
        <v>0</v>
      </c>
      <c r="BF137" s="192">
        <f t="shared" si="15"/>
        <v>0</v>
      </c>
      <c r="BG137" s="192">
        <f t="shared" si="16"/>
        <v>0</v>
      </c>
      <c r="BH137" s="192">
        <f t="shared" si="17"/>
        <v>0</v>
      </c>
      <c r="BI137" s="192">
        <f t="shared" si="18"/>
        <v>0</v>
      </c>
      <c r="BJ137" s="14" t="s">
        <v>118</v>
      </c>
      <c r="BK137" s="192">
        <f t="shared" si="19"/>
        <v>0</v>
      </c>
      <c r="BL137" s="14" t="s">
        <v>117</v>
      </c>
      <c r="BM137" s="191" t="s">
        <v>168</v>
      </c>
    </row>
    <row r="138" spans="1:65" s="12" customFormat="1" ht="22.9" customHeight="1">
      <c r="B138" s="164"/>
      <c r="C138" s="165"/>
      <c r="D138" s="166" t="s">
        <v>73</v>
      </c>
      <c r="E138" s="178" t="s">
        <v>149</v>
      </c>
      <c r="F138" s="178" t="s">
        <v>169</v>
      </c>
      <c r="G138" s="165"/>
      <c r="H138" s="165"/>
      <c r="I138" s="168"/>
      <c r="J138" s="179">
        <f>BK138</f>
        <v>0</v>
      </c>
      <c r="K138" s="165"/>
      <c r="L138" s="170"/>
      <c r="M138" s="171"/>
      <c r="N138" s="172"/>
      <c r="O138" s="172"/>
      <c r="P138" s="173">
        <f>SUM(P139:P145)</f>
        <v>0</v>
      </c>
      <c r="Q138" s="172"/>
      <c r="R138" s="173">
        <f>SUM(R139:R145)</f>
        <v>114.51041000000001</v>
      </c>
      <c r="S138" s="172"/>
      <c r="T138" s="174">
        <f>SUM(T139:T145)</f>
        <v>0</v>
      </c>
      <c r="AR138" s="175" t="s">
        <v>82</v>
      </c>
      <c r="AT138" s="176" t="s">
        <v>73</v>
      </c>
      <c r="AU138" s="176" t="s">
        <v>82</v>
      </c>
      <c r="AY138" s="175" t="s">
        <v>111</v>
      </c>
      <c r="BK138" s="177">
        <f>SUM(BK139:BK145)</f>
        <v>0</v>
      </c>
    </row>
    <row r="139" spans="1:65" s="2" customFormat="1" ht="24.2" customHeight="1">
      <c r="A139" s="31"/>
      <c r="B139" s="32"/>
      <c r="C139" s="180" t="s">
        <v>170</v>
      </c>
      <c r="D139" s="180" t="s">
        <v>113</v>
      </c>
      <c r="E139" s="181" t="s">
        <v>171</v>
      </c>
      <c r="F139" s="182" t="s">
        <v>172</v>
      </c>
      <c r="G139" s="183" t="s">
        <v>126</v>
      </c>
      <c r="H139" s="184">
        <v>350</v>
      </c>
      <c r="I139" s="185"/>
      <c r="J139" s="184">
        <f t="shared" ref="J139:J145" si="20">ROUND(I139*H139,2)</f>
        <v>0</v>
      </c>
      <c r="K139" s="186"/>
      <c r="L139" s="36"/>
      <c r="M139" s="187" t="s">
        <v>1</v>
      </c>
      <c r="N139" s="188" t="s">
        <v>40</v>
      </c>
      <c r="O139" s="68"/>
      <c r="P139" s="189">
        <f t="shared" ref="P139:P145" si="21">O139*H139</f>
        <v>0</v>
      </c>
      <c r="Q139" s="189">
        <v>0.15112999999999999</v>
      </c>
      <c r="R139" s="189">
        <f t="shared" ref="R139:R145" si="22">Q139*H139</f>
        <v>52.895499999999998</v>
      </c>
      <c r="S139" s="189">
        <v>0</v>
      </c>
      <c r="T139" s="190">
        <f t="shared" ref="T139:T145" si="23"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1" t="s">
        <v>117</v>
      </c>
      <c r="AT139" s="191" t="s">
        <v>113</v>
      </c>
      <c r="AU139" s="191" t="s">
        <v>118</v>
      </c>
      <c r="AY139" s="14" t="s">
        <v>111</v>
      </c>
      <c r="BE139" s="192">
        <f t="shared" ref="BE139:BE145" si="24">IF(N139="základná",J139,0)</f>
        <v>0</v>
      </c>
      <c r="BF139" s="192">
        <f t="shared" ref="BF139:BF145" si="25">IF(N139="znížená",J139,0)</f>
        <v>0</v>
      </c>
      <c r="BG139" s="192">
        <f t="shared" ref="BG139:BG145" si="26">IF(N139="zákl. prenesená",J139,0)</f>
        <v>0</v>
      </c>
      <c r="BH139" s="192">
        <f t="shared" ref="BH139:BH145" si="27">IF(N139="zníž. prenesená",J139,0)</f>
        <v>0</v>
      </c>
      <c r="BI139" s="192">
        <f t="shared" ref="BI139:BI145" si="28">IF(N139="nulová",J139,0)</f>
        <v>0</v>
      </c>
      <c r="BJ139" s="14" t="s">
        <v>118</v>
      </c>
      <c r="BK139" s="192">
        <f t="shared" ref="BK139:BK145" si="29">ROUND(I139*H139,2)</f>
        <v>0</v>
      </c>
      <c r="BL139" s="14" t="s">
        <v>117</v>
      </c>
      <c r="BM139" s="191" t="s">
        <v>173</v>
      </c>
    </row>
    <row r="140" spans="1:65" s="2" customFormat="1" ht="14.45" customHeight="1">
      <c r="A140" s="31"/>
      <c r="B140" s="32"/>
      <c r="C140" s="193" t="s">
        <v>174</v>
      </c>
      <c r="D140" s="193" t="s">
        <v>175</v>
      </c>
      <c r="E140" s="194" t="s">
        <v>176</v>
      </c>
      <c r="F140" s="195" t="s">
        <v>177</v>
      </c>
      <c r="G140" s="196" t="s">
        <v>178</v>
      </c>
      <c r="H140" s="197">
        <v>188</v>
      </c>
      <c r="I140" s="198"/>
      <c r="J140" s="197">
        <f t="shared" si="20"/>
        <v>0</v>
      </c>
      <c r="K140" s="199"/>
      <c r="L140" s="200"/>
      <c r="M140" s="201" t="s">
        <v>1</v>
      </c>
      <c r="N140" s="202" t="s">
        <v>40</v>
      </c>
      <c r="O140" s="68"/>
      <c r="P140" s="189">
        <f t="shared" si="21"/>
        <v>0</v>
      </c>
      <c r="Q140" s="189">
        <v>8.5000000000000006E-2</v>
      </c>
      <c r="R140" s="189">
        <f t="shared" si="22"/>
        <v>15.98</v>
      </c>
      <c r="S140" s="189">
        <v>0</v>
      </c>
      <c r="T140" s="190">
        <f t="shared" si="2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1" t="s">
        <v>145</v>
      </c>
      <c r="AT140" s="191" t="s">
        <v>175</v>
      </c>
      <c r="AU140" s="191" t="s">
        <v>118</v>
      </c>
      <c r="AY140" s="14" t="s">
        <v>111</v>
      </c>
      <c r="BE140" s="192">
        <f t="shared" si="24"/>
        <v>0</v>
      </c>
      <c r="BF140" s="192">
        <f t="shared" si="25"/>
        <v>0</v>
      </c>
      <c r="BG140" s="192">
        <f t="shared" si="26"/>
        <v>0</v>
      </c>
      <c r="BH140" s="192">
        <f t="shared" si="27"/>
        <v>0</v>
      </c>
      <c r="BI140" s="192">
        <f t="shared" si="28"/>
        <v>0</v>
      </c>
      <c r="BJ140" s="14" t="s">
        <v>118</v>
      </c>
      <c r="BK140" s="192">
        <f t="shared" si="29"/>
        <v>0</v>
      </c>
      <c r="BL140" s="14" t="s">
        <v>117</v>
      </c>
      <c r="BM140" s="191" t="s">
        <v>179</v>
      </c>
    </row>
    <row r="141" spans="1:65" s="2" customFormat="1" ht="14.45" customHeight="1">
      <c r="A141" s="31"/>
      <c r="B141" s="32"/>
      <c r="C141" s="193" t="s">
        <v>180</v>
      </c>
      <c r="D141" s="193" t="s">
        <v>175</v>
      </c>
      <c r="E141" s="194" t="s">
        <v>181</v>
      </c>
      <c r="F141" s="195" t="s">
        <v>182</v>
      </c>
      <c r="G141" s="196" t="s">
        <v>178</v>
      </c>
      <c r="H141" s="197">
        <v>162</v>
      </c>
      <c r="I141" s="198"/>
      <c r="J141" s="197">
        <f t="shared" si="20"/>
        <v>0</v>
      </c>
      <c r="K141" s="199"/>
      <c r="L141" s="200"/>
      <c r="M141" s="201" t="s">
        <v>1</v>
      </c>
      <c r="N141" s="202" t="s">
        <v>40</v>
      </c>
      <c r="O141" s="68"/>
      <c r="P141" s="189">
        <f t="shared" si="21"/>
        <v>0</v>
      </c>
      <c r="Q141" s="189">
        <v>8.5000000000000006E-2</v>
      </c>
      <c r="R141" s="189">
        <f t="shared" si="22"/>
        <v>13.770000000000001</v>
      </c>
      <c r="S141" s="189">
        <v>0</v>
      </c>
      <c r="T141" s="190">
        <f t="shared" si="2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1" t="s">
        <v>145</v>
      </c>
      <c r="AT141" s="191" t="s">
        <v>175</v>
      </c>
      <c r="AU141" s="191" t="s">
        <v>118</v>
      </c>
      <c r="AY141" s="14" t="s">
        <v>111</v>
      </c>
      <c r="BE141" s="192">
        <f t="shared" si="24"/>
        <v>0</v>
      </c>
      <c r="BF141" s="192">
        <f t="shared" si="25"/>
        <v>0</v>
      </c>
      <c r="BG141" s="192">
        <f t="shared" si="26"/>
        <v>0</v>
      </c>
      <c r="BH141" s="192">
        <f t="shared" si="27"/>
        <v>0</v>
      </c>
      <c r="BI141" s="192">
        <f t="shared" si="28"/>
        <v>0</v>
      </c>
      <c r="BJ141" s="14" t="s">
        <v>118</v>
      </c>
      <c r="BK141" s="192">
        <f t="shared" si="29"/>
        <v>0</v>
      </c>
      <c r="BL141" s="14" t="s">
        <v>117</v>
      </c>
      <c r="BM141" s="191" t="s">
        <v>183</v>
      </c>
    </row>
    <row r="142" spans="1:65" s="2" customFormat="1" ht="37.9" customHeight="1">
      <c r="A142" s="31"/>
      <c r="B142" s="32"/>
      <c r="C142" s="180" t="s">
        <v>184</v>
      </c>
      <c r="D142" s="180" t="s">
        <v>113</v>
      </c>
      <c r="E142" s="181" t="s">
        <v>185</v>
      </c>
      <c r="F142" s="182" t="s">
        <v>186</v>
      </c>
      <c r="G142" s="183" t="s">
        <v>126</v>
      </c>
      <c r="H142" s="184">
        <v>147</v>
      </c>
      <c r="I142" s="185"/>
      <c r="J142" s="184">
        <f t="shared" si="20"/>
        <v>0</v>
      </c>
      <c r="K142" s="186"/>
      <c r="L142" s="36"/>
      <c r="M142" s="187" t="s">
        <v>1</v>
      </c>
      <c r="N142" s="188" t="s">
        <v>40</v>
      </c>
      <c r="O142" s="68"/>
      <c r="P142" s="189">
        <f t="shared" si="21"/>
        <v>0</v>
      </c>
      <c r="Q142" s="189">
        <v>9.8530000000000006E-2</v>
      </c>
      <c r="R142" s="189">
        <f t="shared" si="22"/>
        <v>14.483910000000002</v>
      </c>
      <c r="S142" s="189">
        <v>0</v>
      </c>
      <c r="T142" s="190">
        <f t="shared" si="2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1" t="s">
        <v>117</v>
      </c>
      <c r="AT142" s="191" t="s">
        <v>113</v>
      </c>
      <c r="AU142" s="191" t="s">
        <v>118</v>
      </c>
      <c r="AY142" s="14" t="s">
        <v>111</v>
      </c>
      <c r="BE142" s="192">
        <f t="shared" si="24"/>
        <v>0</v>
      </c>
      <c r="BF142" s="192">
        <f t="shared" si="25"/>
        <v>0</v>
      </c>
      <c r="BG142" s="192">
        <f t="shared" si="26"/>
        <v>0</v>
      </c>
      <c r="BH142" s="192">
        <f t="shared" si="27"/>
        <v>0</v>
      </c>
      <c r="BI142" s="192">
        <f t="shared" si="28"/>
        <v>0</v>
      </c>
      <c r="BJ142" s="14" t="s">
        <v>118</v>
      </c>
      <c r="BK142" s="192">
        <f t="shared" si="29"/>
        <v>0</v>
      </c>
      <c r="BL142" s="14" t="s">
        <v>117</v>
      </c>
      <c r="BM142" s="191" t="s">
        <v>187</v>
      </c>
    </row>
    <row r="143" spans="1:65" s="2" customFormat="1" ht="24.2" customHeight="1">
      <c r="A143" s="31"/>
      <c r="B143" s="32"/>
      <c r="C143" s="193" t="s">
        <v>188</v>
      </c>
      <c r="D143" s="193" t="s">
        <v>175</v>
      </c>
      <c r="E143" s="194" t="s">
        <v>189</v>
      </c>
      <c r="F143" s="195" t="s">
        <v>190</v>
      </c>
      <c r="G143" s="196" t="s">
        <v>178</v>
      </c>
      <c r="H143" s="197">
        <v>147</v>
      </c>
      <c r="I143" s="198"/>
      <c r="J143" s="197">
        <f t="shared" si="20"/>
        <v>0</v>
      </c>
      <c r="K143" s="199"/>
      <c r="L143" s="200"/>
      <c r="M143" s="201" t="s">
        <v>1</v>
      </c>
      <c r="N143" s="202" t="s">
        <v>40</v>
      </c>
      <c r="O143" s="68"/>
      <c r="P143" s="189">
        <f t="shared" si="21"/>
        <v>0</v>
      </c>
      <c r="Q143" s="189">
        <v>2.3E-2</v>
      </c>
      <c r="R143" s="189">
        <f t="shared" si="22"/>
        <v>3.3809999999999998</v>
      </c>
      <c r="S143" s="189">
        <v>0</v>
      </c>
      <c r="T143" s="190">
        <f t="shared" si="2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1" t="s">
        <v>145</v>
      </c>
      <c r="AT143" s="191" t="s">
        <v>175</v>
      </c>
      <c r="AU143" s="191" t="s">
        <v>118</v>
      </c>
      <c r="AY143" s="14" t="s">
        <v>111</v>
      </c>
      <c r="BE143" s="192">
        <f t="shared" si="24"/>
        <v>0</v>
      </c>
      <c r="BF143" s="192">
        <f t="shared" si="25"/>
        <v>0</v>
      </c>
      <c r="BG143" s="192">
        <f t="shared" si="26"/>
        <v>0</v>
      </c>
      <c r="BH143" s="192">
        <f t="shared" si="27"/>
        <v>0</v>
      </c>
      <c r="BI143" s="192">
        <f t="shared" si="28"/>
        <v>0</v>
      </c>
      <c r="BJ143" s="14" t="s">
        <v>118</v>
      </c>
      <c r="BK143" s="192">
        <f t="shared" si="29"/>
        <v>0</v>
      </c>
      <c r="BL143" s="14" t="s">
        <v>117</v>
      </c>
      <c r="BM143" s="191" t="s">
        <v>191</v>
      </c>
    </row>
    <row r="144" spans="1:65" s="2" customFormat="1" ht="24.2" customHeight="1">
      <c r="A144" s="31"/>
      <c r="B144" s="32"/>
      <c r="C144" s="180" t="s">
        <v>192</v>
      </c>
      <c r="D144" s="180" t="s">
        <v>113</v>
      </c>
      <c r="E144" s="181" t="s">
        <v>193</v>
      </c>
      <c r="F144" s="182" t="s">
        <v>194</v>
      </c>
      <c r="G144" s="183" t="s">
        <v>116</v>
      </c>
      <c r="H144" s="184">
        <v>1000</v>
      </c>
      <c r="I144" s="185"/>
      <c r="J144" s="184">
        <f t="shared" si="20"/>
        <v>0</v>
      </c>
      <c r="K144" s="186"/>
      <c r="L144" s="36"/>
      <c r="M144" s="187" t="s">
        <v>1</v>
      </c>
      <c r="N144" s="188" t="s">
        <v>40</v>
      </c>
      <c r="O144" s="68"/>
      <c r="P144" s="189">
        <f t="shared" si="21"/>
        <v>0</v>
      </c>
      <c r="Q144" s="189">
        <v>1.35E-2</v>
      </c>
      <c r="R144" s="189">
        <f t="shared" si="22"/>
        <v>13.5</v>
      </c>
      <c r="S144" s="189">
        <v>0</v>
      </c>
      <c r="T144" s="190">
        <f t="shared" si="2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1" t="s">
        <v>117</v>
      </c>
      <c r="AT144" s="191" t="s">
        <v>113</v>
      </c>
      <c r="AU144" s="191" t="s">
        <v>118</v>
      </c>
      <c r="AY144" s="14" t="s">
        <v>111</v>
      </c>
      <c r="BE144" s="192">
        <f t="shared" si="24"/>
        <v>0</v>
      </c>
      <c r="BF144" s="192">
        <f t="shared" si="25"/>
        <v>0</v>
      </c>
      <c r="BG144" s="192">
        <f t="shared" si="26"/>
        <v>0</v>
      </c>
      <c r="BH144" s="192">
        <f t="shared" si="27"/>
        <v>0</v>
      </c>
      <c r="BI144" s="192">
        <f t="shared" si="28"/>
        <v>0</v>
      </c>
      <c r="BJ144" s="14" t="s">
        <v>118</v>
      </c>
      <c r="BK144" s="192">
        <f t="shared" si="29"/>
        <v>0</v>
      </c>
      <c r="BL144" s="14" t="s">
        <v>117</v>
      </c>
      <c r="BM144" s="191" t="s">
        <v>195</v>
      </c>
    </row>
    <row r="145" spans="1:65" s="2" customFormat="1" ht="24.2" customHeight="1">
      <c r="A145" s="31"/>
      <c r="B145" s="32"/>
      <c r="C145" s="193" t="s">
        <v>7</v>
      </c>
      <c r="D145" s="193" t="s">
        <v>175</v>
      </c>
      <c r="E145" s="194" t="s">
        <v>196</v>
      </c>
      <c r="F145" s="195" t="s">
        <v>197</v>
      </c>
      <c r="G145" s="196" t="s">
        <v>116</v>
      </c>
      <c r="H145" s="197">
        <v>1000</v>
      </c>
      <c r="I145" s="198"/>
      <c r="J145" s="197">
        <f t="shared" si="20"/>
        <v>0</v>
      </c>
      <c r="K145" s="199"/>
      <c r="L145" s="200"/>
      <c r="M145" s="201" t="s">
        <v>1</v>
      </c>
      <c r="N145" s="202" t="s">
        <v>40</v>
      </c>
      <c r="O145" s="68"/>
      <c r="P145" s="189">
        <f t="shared" si="21"/>
        <v>0</v>
      </c>
      <c r="Q145" s="189">
        <v>5.0000000000000001E-4</v>
      </c>
      <c r="R145" s="189">
        <f t="shared" si="22"/>
        <v>0.5</v>
      </c>
      <c r="S145" s="189">
        <v>0</v>
      </c>
      <c r="T145" s="190">
        <f t="shared" si="2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1" t="s">
        <v>145</v>
      </c>
      <c r="AT145" s="191" t="s">
        <v>175</v>
      </c>
      <c r="AU145" s="191" t="s">
        <v>118</v>
      </c>
      <c r="AY145" s="14" t="s">
        <v>111</v>
      </c>
      <c r="BE145" s="192">
        <f t="shared" si="24"/>
        <v>0</v>
      </c>
      <c r="BF145" s="192">
        <f t="shared" si="25"/>
        <v>0</v>
      </c>
      <c r="BG145" s="192">
        <f t="shared" si="26"/>
        <v>0</v>
      </c>
      <c r="BH145" s="192">
        <f t="shared" si="27"/>
        <v>0</v>
      </c>
      <c r="BI145" s="192">
        <f t="shared" si="28"/>
        <v>0</v>
      </c>
      <c r="BJ145" s="14" t="s">
        <v>118</v>
      </c>
      <c r="BK145" s="192">
        <f t="shared" si="29"/>
        <v>0</v>
      </c>
      <c r="BL145" s="14" t="s">
        <v>117</v>
      </c>
      <c r="BM145" s="191" t="s">
        <v>198</v>
      </c>
    </row>
    <row r="146" spans="1:65" s="12" customFormat="1" ht="22.9" customHeight="1">
      <c r="B146" s="164"/>
      <c r="C146" s="165"/>
      <c r="D146" s="166" t="s">
        <v>73</v>
      </c>
      <c r="E146" s="178" t="s">
        <v>199</v>
      </c>
      <c r="F146" s="178" t="s">
        <v>200</v>
      </c>
      <c r="G146" s="165"/>
      <c r="H146" s="165"/>
      <c r="I146" s="168"/>
      <c r="J146" s="179">
        <f>BK146</f>
        <v>0</v>
      </c>
      <c r="K146" s="165"/>
      <c r="L146" s="170"/>
      <c r="M146" s="171"/>
      <c r="N146" s="172"/>
      <c r="O146" s="172"/>
      <c r="P146" s="173">
        <f>P147</f>
        <v>0</v>
      </c>
      <c r="Q146" s="172"/>
      <c r="R146" s="173">
        <f>R147</f>
        <v>0</v>
      </c>
      <c r="S146" s="172"/>
      <c r="T146" s="174">
        <f>T147</f>
        <v>0</v>
      </c>
      <c r="AR146" s="175" t="s">
        <v>82</v>
      </c>
      <c r="AT146" s="176" t="s">
        <v>73</v>
      </c>
      <c r="AU146" s="176" t="s">
        <v>82</v>
      </c>
      <c r="AY146" s="175" t="s">
        <v>111</v>
      </c>
      <c r="BK146" s="177">
        <f>BK147</f>
        <v>0</v>
      </c>
    </row>
    <row r="147" spans="1:65" s="2" customFormat="1" ht="24.2" customHeight="1">
      <c r="A147" s="31"/>
      <c r="B147" s="32"/>
      <c r="C147" s="180" t="s">
        <v>201</v>
      </c>
      <c r="D147" s="180" t="s">
        <v>113</v>
      </c>
      <c r="E147" s="181" t="s">
        <v>202</v>
      </c>
      <c r="F147" s="182" t="s">
        <v>203</v>
      </c>
      <c r="G147" s="183" t="s">
        <v>204</v>
      </c>
      <c r="H147" s="184">
        <v>653.4</v>
      </c>
      <c r="I147" s="185"/>
      <c r="J147" s="184">
        <f>ROUND(I147*H147,2)</f>
        <v>0</v>
      </c>
      <c r="K147" s="186"/>
      <c r="L147" s="36"/>
      <c r="M147" s="203" t="s">
        <v>1</v>
      </c>
      <c r="N147" s="204" t="s">
        <v>40</v>
      </c>
      <c r="O147" s="205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1" t="s">
        <v>117</v>
      </c>
      <c r="AT147" s="191" t="s">
        <v>113</v>
      </c>
      <c r="AU147" s="191" t="s">
        <v>118</v>
      </c>
      <c r="AY147" s="14" t="s">
        <v>111</v>
      </c>
      <c r="BE147" s="192">
        <f>IF(N147="základná",J147,0)</f>
        <v>0</v>
      </c>
      <c r="BF147" s="192">
        <f>IF(N147="znížená",J147,0)</f>
        <v>0</v>
      </c>
      <c r="BG147" s="192">
        <f>IF(N147="zákl. prenesená",J147,0)</f>
        <v>0</v>
      </c>
      <c r="BH147" s="192">
        <f>IF(N147="zníž. prenesená",J147,0)</f>
        <v>0</v>
      </c>
      <c r="BI147" s="192">
        <f>IF(N147="nulová",J147,0)</f>
        <v>0</v>
      </c>
      <c r="BJ147" s="14" t="s">
        <v>118</v>
      </c>
      <c r="BK147" s="192">
        <f>ROUND(I147*H147,2)</f>
        <v>0</v>
      </c>
      <c r="BL147" s="14" t="s">
        <v>117</v>
      </c>
      <c r="BM147" s="191" t="s">
        <v>205</v>
      </c>
    </row>
    <row r="148" spans="1:65" s="2" customFormat="1" ht="6.95" customHeight="1">
      <c r="A148" s="31"/>
      <c r="B148" s="51"/>
      <c r="C148" s="52"/>
      <c r="D148" s="52"/>
      <c r="E148" s="52"/>
      <c r="F148" s="52"/>
      <c r="G148" s="52"/>
      <c r="H148" s="52"/>
      <c r="I148" s="52"/>
      <c r="J148" s="52"/>
      <c r="K148" s="52"/>
      <c r="L148" s="36"/>
      <c r="M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</row>
  </sheetData>
  <sheetProtection algorithmName="SHA-512" hashValue="97gUTtKpiaXm8r4x/+P+UKlHnQ4L5W1oAUSLdlbwQBKW2btedALiHlJbdiMlYrzazYLguzhqrxOcZkkbyzyJfg==" saltValue="oomtAgr9+teip4fmu/6Y+qLiKyPsjJR3kfKM8VC1/c3V/ztf5UnGuVi0XyLYXcgE5pMtcmr1WBhEkU8NQTyB/Q==" spinCount="100000" sheet="1" objects="1" scenarios="1" formatColumns="0" formatRows="0" autoFilter="0"/>
  <autoFilter ref="C120:K147" xr:uid="{00000000-0009-0000-0000-000001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400.11 - Zóna M.Rázusa</vt:lpstr>
      <vt:lpstr>'400.11 - Zóna M.Rázusa'!Názvy_tlače</vt:lpstr>
      <vt:lpstr>'Rekapitulácia stavby'!Názvy_tlače</vt:lpstr>
      <vt:lpstr>'400.11 - Zóna M.Rázusa'!Oblasť_tlače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Rasťo-PC\Rasťo</dc:creator>
  <cp:lastModifiedBy>HP</cp:lastModifiedBy>
  <cp:lastPrinted>2021-05-26T10:56:28Z</cp:lastPrinted>
  <dcterms:created xsi:type="dcterms:W3CDTF">2021-05-26T10:39:41Z</dcterms:created>
  <dcterms:modified xsi:type="dcterms:W3CDTF">2021-05-26T10:56:41Z</dcterms:modified>
</cp:coreProperties>
</file>